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codeName="ThisWorkbook" autoCompressPictures="0"/>
  <bookViews>
    <workbookView xWindow="0" yWindow="0" windowWidth="15360" windowHeight="20480"/>
  </bookViews>
  <sheets>
    <sheet name="メイン" sheetId="1" r:id="rId1"/>
    <sheet name="比較1" sheetId="6" r:id="rId2"/>
    <sheet name="比較2" sheetId="5" r:id="rId3"/>
    <sheet name="比較結果まとめ" sheetId="9" state="hidden" r:id="rId4"/>
    <sheet name="graph用データ" sheetId="4" state="hidden" r:id="rId5"/>
    <sheet name="system" sheetId="2" state="hidden" r:id="rId6"/>
    <sheet name="system2" sheetId="7" state="hidden" r:id="rId7"/>
    <sheet name="system3" sheetId="8" state="hidden" r:id="rId8"/>
  </sheets>
  <definedNames>
    <definedName name="_xlnm.Print_Area" localSheetId="0">メイン!$B:$K,メイン!$M:$Y</definedName>
    <definedName name="_xlnm.Print_Titles" localSheetId="0">メイン!$1:$2</definedName>
  </definedName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5" l="1"/>
  <c r="H2" i="6"/>
  <c r="K2" i="5"/>
  <c r="K2" i="6"/>
  <c r="C13" i="1"/>
  <c r="C14" i="1"/>
  <c r="C15" i="1"/>
  <c r="C12" i="1"/>
  <c r="B2" i="2" s="1"/>
  <c r="R3" i="1"/>
  <c r="C2" i="2"/>
  <c r="D2" i="2"/>
  <c r="E2" i="2"/>
  <c r="W3" i="1"/>
  <c r="V3" i="1" s="1"/>
  <c r="I14" i="2"/>
  <c r="I15" i="2"/>
  <c r="I16" i="2"/>
  <c r="I17" i="2"/>
  <c r="I18" i="2"/>
  <c r="I19" i="2"/>
  <c r="I20" i="2"/>
  <c r="I32" i="2" s="1"/>
  <c r="I21" i="2"/>
  <c r="I33" i="2" s="1"/>
  <c r="I45" i="2" s="1"/>
  <c r="I57" i="2" s="1"/>
  <c r="I69" i="2" s="1"/>
  <c r="I81" i="2" s="1"/>
  <c r="I93" i="2" s="1"/>
  <c r="I105" i="2" s="1"/>
  <c r="I117" i="2" s="1"/>
  <c r="I129" i="2" s="1"/>
  <c r="I141" i="2" s="1"/>
  <c r="I153" i="2" s="1"/>
  <c r="I165" i="2" s="1"/>
  <c r="I177" i="2" s="1"/>
  <c r="I189" i="2" s="1"/>
  <c r="I22" i="2"/>
  <c r="I34" i="2" s="1"/>
  <c r="I46" i="2" s="1"/>
  <c r="I58" i="2" s="1"/>
  <c r="I70" i="2" s="1"/>
  <c r="I82" i="2" s="1"/>
  <c r="I94" i="2" s="1"/>
  <c r="I23" i="2"/>
  <c r="I35" i="2" s="1"/>
  <c r="I47" i="2" s="1"/>
  <c r="I24" i="2"/>
  <c r="I36" i="2" s="1"/>
  <c r="I48" i="2" s="1"/>
  <c r="I60" i="2" s="1"/>
  <c r="I25" i="2"/>
  <c r="I26" i="2"/>
  <c r="I28" i="2"/>
  <c r="I40" i="2" s="1"/>
  <c r="I52" i="2" s="1"/>
  <c r="I64" i="2" s="1"/>
  <c r="I76" i="2" s="1"/>
  <c r="I29" i="2"/>
  <c r="I30" i="2"/>
  <c r="I31" i="2"/>
  <c r="I43" i="2" s="1"/>
  <c r="I55" i="2" s="1"/>
  <c r="I67" i="2" s="1"/>
  <c r="I79" i="2" s="1"/>
  <c r="I37" i="2"/>
  <c r="I49" i="2" s="1"/>
  <c r="I38" i="2"/>
  <c r="I50" i="2" s="1"/>
  <c r="I41" i="2"/>
  <c r="I42" i="2"/>
  <c r="I44" i="2"/>
  <c r="I56" i="2" s="1"/>
  <c r="I68" i="2" s="1"/>
  <c r="I80" i="2" s="1"/>
  <c r="I53" i="2"/>
  <c r="I65" i="2" s="1"/>
  <c r="I77" i="2" s="1"/>
  <c r="I89" i="2" s="1"/>
  <c r="I101" i="2" s="1"/>
  <c r="I113" i="2" s="1"/>
  <c r="I125" i="2" s="1"/>
  <c r="I54" i="2"/>
  <c r="I66" i="2" s="1"/>
  <c r="I78" i="2" s="1"/>
  <c r="I90" i="2" s="1"/>
  <c r="I102" i="2" s="1"/>
  <c r="I114" i="2" s="1"/>
  <c r="I126" i="2" s="1"/>
  <c r="I138" i="2" s="1"/>
  <c r="I150" i="2" s="1"/>
  <c r="I162" i="2" s="1"/>
  <c r="I174" i="2" s="1"/>
  <c r="I186" i="2" s="1"/>
  <c r="I198" i="2" s="1"/>
  <c r="I210" i="2" s="1"/>
  <c r="I222" i="2" s="1"/>
  <c r="I234" i="2" s="1"/>
  <c r="I246" i="2" s="1"/>
  <c r="I258" i="2" s="1"/>
  <c r="I270" i="2" s="1"/>
  <c r="I282" i="2" s="1"/>
  <c r="I294" i="2" s="1"/>
  <c r="I306" i="2" s="1"/>
  <c r="I318" i="2" s="1"/>
  <c r="I330" i="2" s="1"/>
  <c r="I342" i="2" s="1"/>
  <c r="I354" i="2" s="1"/>
  <c r="I366" i="2" s="1"/>
  <c r="I378" i="2" s="1"/>
  <c r="I390" i="2" s="1"/>
  <c r="I402" i="2" s="1"/>
  <c r="I414" i="2" s="1"/>
  <c r="I92" i="2"/>
  <c r="I104" i="2" s="1"/>
  <c r="I116" i="2" s="1"/>
  <c r="I128" i="2" s="1"/>
  <c r="I140" i="2" s="1"/>
  <c r="C5" i="5"/>
  <c r="R3" i="5" s="1"/>
  <c r="D28" i="5" s="1"/>
  <c r="C5" i="6"/>
  <c r="AG2" i="7" s="1"/>
  <c r="C18" i="1"/>
  <c r="C20" i="1" s="1"/>
  <c r="E98" i="1"/>
  <c r="AM2" i="8"/>
  <c r="AM3" i="8"/>
  <c r="AM5" i="8" s="1"/>
  <c r="AM2" i="7"/>
  <c r="AM3" i="7"/>
  <c r="AM5" i="7" s="1"/>
  <c r="AM6" i="7" s="1"/>
  <c r="C87" i="1"/>
  <c r="G15" i="5"/>
  <c r="K15" i="5"/>
  <c r="G14" i="5"/>
  <c r="J14" i="5" s="1"/>
  <c r="G13" i="5"/>
  <c r="G12" i="5"/>
  <c r="G11" i="5"/>
  <c r="E15" i="5"/>
  <c r="E14" i="5"/>
  <c r="E13" i="5"/>
  <c r="E12" i="5"/>
  <c r="E11" i="5"/>
  <c r="C93" i="1" s="1"/>
  <c r="G15" i="6"/>
  <c r="H15" i="6" s="1"/>
  <c r="G14" i="6"/>
  <c r="H14" i="6"/>
  <c r="G13" i="6"/>
  <c r="G12" i="6"/>
  <c r="G11" i="6"/>
  <c r="E15" i="6"/>
  <c r="E14" i="6"/>
  <c r="E13" i="6"/>
  <c r="E12" i="6"/>
  <c r="E11" i="6"/>
  <c r="C90" i="1" s="1"/>
  <c r="AM2" i="2"/>
  <c r="AM3" i="2"/>
  <c r="AM5" i="2"/>
  <c r="AM6" i="2" s="1"/>
  <c r="B1" i="1" s="1"/>
  <c r="G8" i="5"/>
  <c r="C8" i="5"/>
  <c r="C7" i="5"/>
  <c r="C6" i="5"/>
  <c r="V2" i="8" s="1"/>
  <c r="G8" i="6"/>
  <c r="I25" i="8"/>
  <c r="I37" i="8" s="1"/>
  <c r="I49" i="8" s="1"/>
  <c r="I61" i="8" s="1"/>
  <c r="I73" i="8" s="1"/>
  <c r="I85" i="8" s="1"/>
  <c r="I97" i="8" s="1"/>
  <c r="I109" i="8" s="1"/>
  <c r="I121" i="8" s="1"/>
  <c r="I133" i="8" s="1"/>
  <c r="I145" i="8" s="1"/>
  <c r="I157" i="8" s="1"/>
  <c r="I169" i="8" s="1"/>
  <c r="I181" i="8" s="1"/>
  <c r="I193" i="8" s="1"/>
  <c r="I205" i="8" s="1"/>
  <c r="I217" i="8" s="1"/>
  <c r="I229" i="8" s="1"/>
  <c r="I241" i="8" s="1"/>
  <c r="I253" i="8" s="1"/>
  <c r="I265" i="8" s="1"/>
  <c r="I277" i="8" s="1"/>
  <c r="I289" i="8" s="1"/>
  <c r="I301" i="8" s="1"/>
  <c r="I313" i="8" s="1"/>
  <c r="I325" i="8" s="1"/>
  <c r="I337" i="8" s="1"/>
  <c r="I349" i="8" s="1"/>
  <c r="I361" i="8" s="1"/>
  <c r="I373" i="8" s="1"/>
  <c r="I385" i="8" s="1"/>
  <c r="I397" i="8" s="1"/>
  <c r="I409" i="8" s="1"/>
  <c r="I421" i="8" s="1"/>
  <c r="I23" i="8"/>
  <c r="I35" i="8"/>
  <c r="I47" i="8" s="1"/>
  <c r="I59" i="8" s="1"/>
  <c r="I71" i="8" s="1"/>
  <c r="I83" i="8" s="1"/>
  <c r="I95" i="8" s="1"/>
  <c r="I107" i="8" s="1"/>
  <c r="I119" i="8" s="1"/>
  <c r="I131" i="8" s="1"/>
  <c r="I143" i="8" s="1"/>
  <c r="I155" i="8"/>
  <c r="I167" i="8" s="1"/>
  <c r="I179" i="8" s="1"/>
  <c r="I191" i="8" s="1"/>
  <c r="I203" i="8" s="1"/>
  <c r="I215" i="8" s="1"/>
  <c r="I227" i="8" s="1"/>
  <c r="I239" i="8" s="1"/>
  <c r="I251" i="8" s="1"/>
  <c r="I263" i="8" s="1"/>
  <c r="I275" i="8" s="1"/>
  <c r="I287" i="8" s="1"/>
  <c r="I299" i="8" s="1"/>
  <c r="I311" i="8" s="1"/>
  <c r="I323" i="8" s="1"/>
  <c r="I335" i="8" s="1"/>
  <c r="I347" i="8" s="1"/>
  <c r="I359" i="8" s="1"/>
  <c r="I371" i="8" s="1"/>
  <c r="I383" i="8" s="1"/>
  <c r="I395" i="8" s="1"/>
  <c r="I407" i="8" s="1"/>
  <c r="I419" i="8" s="1"/>
  <c r="I18" i="8"/>
  <c r="I30" i="8" s="1"/>
  <c r="I42" i="8" s="1"/>
  <c r="I54" i="8" s="1"/>
  <c r="I66" i="8" s="1"/>
  <c r="I78" i="8" s="1"/>
  <c r="I90" i="8" s="1"/>
  <c r="I102" i="8" s="1"/>
  <c r="I114" i="8" s="1"/>
  <c r="I126" i="8" s="1"/>
  <c r="I138" i="8" s="1"/>
  <c r="I150" i="8" s="1"/>
  <c r="I162" i="8" s="1"/>
  <c r="I174" i="8" s="1"/>
  <c r="I186" i="8" s="1"/>
  <c r="I198" i="8" s="1"/>
  <c r="I210" i="8" s="1"/>
  <c r="I222" i="8" s="1"/>
  <c r="I234" i="8" s="1"/>
  <c r="I246" i="8" s="1"/>
  <c r="I258" i="8" s="1"/>
  <c r="I270" i="8" s="1"/>
  <c r="I282" i="8" s="1"/>
  <c r="I294" i="8" s="1"/>
  <c r="I306" i="8" s="1"/>
  <c r="I318" i="8" s="1"/>
  <c r="I330" i="8" s="1"/>
  <c r="I342" i="8" s="1"/>
  <c r="I354" i="8" s="1"/>
  <c r="I366" i="8" s="1"/>
  <c r="I378" i="8" s="1"/>
  <c r="I390" i="8" s="1"/>
  <c r="I402" i="8" s="1"/>
  <c r="I414" i="8" s="1"/>
  <c r="I17" i="8"/>
  <c r="I29" i="8" s="1"/>
  <c r="I41" i="8" s="1"/>
  <c r="I53" i="8" s="1"/>
  <c r="I65" i="8" s="1"/>
  <c r="I77" i="8" s="1"/>
  <c r="I89" i="8" s="1"/>
  <c r="I101" i="8" s="1"/>
  <c r="I113" i="8" s="1"/>
  <c r="I125" i="8" s="1"/>
  <c r="I137" i="8" s="1"/>
  <c r="I149" i="8" s="1"/>
  <c r="I161" i="8" s="1"/>
  <c r="I173" i="8" s="1"/>
  <c r="I185" i="8" s="1"/>
  <c r="I197" i="8" s="1"/>
  <c r="I209" i="8" s="1"/>
  <c r="I221" i="8" s="1"/>
  <c r="I233" i="8" s="1"/>
  <c r="I245" i="8" s="1"/>
  <c r="I257" i="8" s="1"/>
  <c r="I269" i="8" s="1"/>
  <c r="I281" i="8" s="1"/>
  <c r="I293" i="8" s="1"/>
  <c r="I305" i="8" s="1"/>
  <c r="I317" i="8" s="1"/>
  <c r="I329" i="8" s="1"/>
  <c r="I341" i="8" s="1"/>
  <c r="I353" i="8" s="1"/>
  <c r="I365" i="8" s="1"/>
  <c r="I377" i="8" s="1"/>
  <c r="I389" i="8" s="1"/>
  <c r="I401" i="8" s="1"/>
  <c r="I413" i="8" s="1"/>
  <c r="I16" i="8"/>
  <c r="I28" i="8" s="1"/>
  <c r="I40" i="8" s="1"/>
  <c r="I52" i="8" s="1"/>
  <c r="I64" i="8" s="1"/>
  <c r="I76" i="8"/>
  <c r="I88" i="8" s="1"/>
  <c r="I100" i="8" s="1"/>
  <c r="I112" i="8"/>
  <c r="I124" i="8" s="1"/>
  <c r="I136" i="8" s="1"/>
  <c r="I148" i="8" s="1"/>
  <c r="I160" i="8" s="1"/>
  <c r="I172" i="8" s="1"/>
  <c r="I184" i="8" s="1"/>
  <c r="I196" i="8" s="1"/>
  <c r="I208" i="8" s="1"/>
  <c r="I220" i="8" s="1"/>
  <c r="I232" i="8" s="1"/>
  <c r="I244" i="8" s="1"/>
  <c r="I256" i="8" s="1"/>
  <c r="I268" i="8" s="1"/>
  <c r="I280" i="8" s="1"/>
  <c r="I292" i="8" s="1"/>
  <c r="I304" i="8" s="1"/>
  <c r="I316" i="8" s="1"/>
  <c r="I328" i="8" s="1"/>
  <c r="I340" i="8" s="1"/>
  <c r="I352" i="8" s="1"/>
  <c r="I364" i="8" s="1"/>
  <c r="I376" i="8" s="1"/>
  <c r="I388" i="8" s="1"/>
  <c r="I400" i="8" s="1"/>
  <c r="I412" i="8" s="1"/>
  <c r="I24" i="8"/>
  <c r="I36" i="8" s="1"/>
  <c r="I48" i="8" s="1"/>
  <c r="I60" i="8" s="1"/>
  <c r="I72" i="8" s="1"/>
  <c r="I84" i="8" s="1"/>
  <c r="I96" i="8" s="1"/>
  <c r="I108" i="8" s="1"/>
  <c r="I120" i="8" s="1"/>
  <c r="I132" i="8" s="1"/>
  <c r="I144" i="8" s="1"/>
  <c r="I156" i="8" s="1"/>
  <c r="I168" i="8" s="1"/>
  <c r="I180" i="8" s="1"/>
  <c r="I192" i="8" s="1"/>
  <c r="I204" i="8" s="1"/>
  <c r="I216" i="8" s="1"/>
  <c r="I228" i="8" s="1"/>
  <c r="I240" i="8" s="1"/>
  <c r="I252" i="8" s="1"/>
  <c r="I264" i="8" s="1"/>
  <c r="I276" i="8" s="1"/>
  <c r="I288" i="8" s="1"/>
  <c r="I300" i="8" s="1"/>
  <c r="I312" i="8" s="1"/>
  <c r="I324" i="8" s="1"/>
  <c r="I336" i="8" s="1"/>
  <c r="I348" i="8" s="1"/>
  <c r="I360" i="8" s="1"/>
  <c r="I372" i="8" s="1"/>
  <c r="I384" i="8" s="1"/>
  <c r="I396" i="8" s="1"/>
  <c r="I408" i="8" s="1"/>
  <c r="I420" i="8" s="1"/>
  <c r="I22" i="8"/>
  <c r="I34" i="8"/>
  <c r="I46" i="8" s="1"/>
  <c r="I58" i="8" s="1"/>
  <c r="I70" i="8" s="1"/>
  <c r="I82" i="8" s="1"/>
  <c r="I94" i="8" s="1"/>
  <c r="I106" i="8" s="1"/>
  <c r="I118" i="8" s="1"/>
  <c r="I130" i="8" s="1"/>
  <c r="I142" i="8" s="1"/>
  <c r="I154" i="8" s="1"/>
  <c r="I166" i="8" s="1"/>
  <c r="I178" i="8" s="1"/>
  <c r="I190" i="8" s="1"/>
  <c r="I202" i="8" s="1"/>
  <c r="I214" i="8" s="1"/>
  <c r="I226" i="8" s="1"/>
  <c r="I238" i="8" s="1"/>
  <c r="I250" i="8" s="1"/>
  <c r="I262" i="8" s="1"/>
  <c r="I274" i="8" s="1"/>
  <c r="I286" i="8" s="1"/>
  <c r="I298" i="8" s="1"/>
  <c r="I310" i="8" s="1"/>
  <c r="I322" i="8" s="1"/>
  <c r="I334" i="8" s="1"/>
  <c r="I346" i="8" s="1"/>
  <c r="I358" i="8" s="1"/>
  <c r="I370" i="8" s="1"/>
  <c r="I382" i="8" s="1"/>
  <c r="I394" i="8" s="1"/>
  <c r="I406" i="8" s="1"/>
  <c r="I418" i="8" s="1"/>
  <c r="I21" i="8"/>
  <c r="I33" i="8"/>
  <c r="I45" i="8"/>
  <c r="I57" i="8" s="1"/>
  <c r="I69" i="8" s="1"/>
  <c r="I81" i="8" s="1"/>
  <c r="I93" i="8" s="1"/>
  <c r="I105" i="8" s="1"/>
  <c r="I117" i="8" s="1"/>
  <c r="I129" i="8" s="1"/>
  <c r="I141" i="8" s="1"/>
  <c r="I153" i="8" s="1"/>
  <c r="I165" i="8" s="1"/>
  <c r="I177" i="8" s="1"/>
  <c r="I189" i="8" s="1"/>
  <c r="I201" i="8" s="1"/>
  <c r="I213" i="8" s="1"/>
  <c r="I225" i="8" s="1"/>
  <c r="I237" i="8" s="1"/>
  <c r="I249" i="8" s="1"/>
  <c r="I261" i="8" s="1"/>
  <c r="I273" i="8" s="1"/>
  <c r="I285" i="8" s="1"/>
  <c r="I297" i="8" s="1"/>
  <c r="I309" i="8" s="1"/>
  <c r="I321" i="8" s="1"/>
  <c r="I333" i="8" s="1"/>
  <c r="I345" i="8" s="1"/>
  <c r="I357" i="8" s="1"/>
  <c r="I369" i="8" s="1"/>
  <c r="I381" i="8" s="1"/>
  <c r="I393" i="8" s="1"/>
  <c r="I405" i="8" s="1"/>
  <c r="I417" i="8" s="1"/>
  <c r="I20" i="8"/>
  <c r="I32" i="8" s="1"/>
  <c r="I44" i="8" s="1"/>
  <c r="I56" i="8" s="1"/>
  <c r="I68" i="8" s="1"/>
  <c r="I80" i="8" s="1"/>
  <c r="I92" i="8" s="1"/>
  <c r="I104" i="8" s="1"/>
  <c r="I116" i="8" s="1"/>
  <c r="I128" i="8" s="1"/>
  <c r="I140" i="8" s="1"/>
  <c r="I152" i="8" s="1"/>
  <c r="I164" i="8" s="1"/>
  <c r="I176" i="8" s="1"/>
  <c r="I188" i="8" s="1"/>
  <c r="I200" i="8" s="1"/>
  <c r="I212" i="8" s="1"/>
  <c r="I224" i="8" s="1"/>
  <c r="I236" i="8" s="1"/>
  <c r="I248" i="8" s="1"/>
  <c r="I260" i="8" s="1"/>
  <c r="I272" i="8" s="1"/>
  <c r="I284" i="8" s="1"/>
  <c r="I296" i="8" s="1"/>
  <c r="I308" i="8" s="1"/>
  <c r="I320" i="8" s="1"/>
  <c r="I332" i="8" s="1"/>
  <c r="I344" i="8" s="1"/>
  <c r="I356" i="8" s="1"/>
  <c r="I368" i="8" s="1"/>
  <c r="I380" i="8" s="1"/>
  <c r="I392" i="8" s="1"/>
  <c r="I404" i="8" s="1"/>
  <c r="I416" i="8" s="1"/>
  <c r="I19" i="8"/>
  <c r="I31" i="8" s="1"/>
  <c r="I43" i="8" s="1"/>
  <c r="I55" i="8" s="1"/>
  <c r="I67" i="8" s="1"/>
  <c r="I79" i="8" s="1"/>
  <c r="I91" i="8" s="1"/>
  <c r="I103" i="8" s="1"/>
  <c r="I115" i="8" s="1"/>
  <c r="I127" i="8" s="1"/>
  <c r="I139" i="8" s="1"/>
  <c r="I151" i="8" s="1"/>
  <c r="I163" i="8" s="1"/>
  <c r="I175" i="8" s="1"/>
  <c r="I187" i="8" s="1"/>
  <c r="I199" i="8" s="1"/>
  <c r="I211" i="8" s="1"/>
  <c r="I223" i="8" s="1"/>
  <c r="I235" i="8" s="1"/>
  <c r="I247" i="8" s="1"/>
  <c r="I259" i="8" s="1"/>
  <c r="I271" i="8" s="1"/>
  <c r="I283" i="8" s="1"/>
  <c r="I295" i="8" s="1"/>
  <c r="I307" i="8" s="1"/>
  <c r="I319" i="8" s="1"/>
  <c r="I331" i="8" s="1"/>
  <c r="I343" i="8" s="1"/>
  <c r="I355" i="8" s="1"/>
  <c r="I367" i="8" s="1"/>
  <c r="I379" i="8" s="1"/>
  <c r="I391" i="8" s="1"/>
  <c r="I403" i="8" s="1"/>
  <c r="I415" i="8" s="1"/>
  <c r="I15" i="8"/>
  <c r="I27" i="8" s="1"/>
  <c r="I39" i="8" s="1"/>
  <c r="I51" i="8" s="1"/>
  <c r="I63" i="8" s="1"/>
  <c r="I75" i="8" s="1"/>
  <c r="I87" i="8" s="1"/>
  <c r="I99" i="8" s="1"/>
  <c r="I111" i="8" s="1"/>
  <c r="I123" i="8" s="1"/>
  <c r="I135" i="8" s="1"/>
  <c r="I147" i="8" s="1"/>
  <c r="I159" i="8" s="1"/>
  <c r="I171" i="8" s="1"/>
  <c r="I183" i="8" s="1"/>
  <c r="I195" i="8" s="1"/>
  <c r="I207" i="8" s="1"/>
  <c r="I219" i="8" s="1"/>
  <c r="I231" i="8" s="1"/>
  <c r="I243" i="8" s="1"/>
  <c r="I255" i="8" s="1"/>
  <c r="I267" i="8" s="1"/>
  <c r="I279" i="8" s="1"/>
  <c r="I291" i="8" s="1"/>
  <c r="I303" i="8" s="1"/>
  <c r="I315" i="8" s="1"/>
  <c r="I327" i="8" s="1"/>
  <c r="I339" i="8" s="1"/>
  <c r="I351" i="8" s="1"/>
  <c r="I363" i="8" s="1"/>
  <c r="I375" i="8" s="1"/>
  <c r="I387" i="8" s="1"/>
  <c r="I399" i="8" s="1"/>
  <c r="I411" i="8" s="1"/>
  <c r="I14" i="8"/>
  <c r="I26" i="8" s="1"/>
  <c r="I38" i="8" s="1"/>
  <c r="I50" i="8" s="1"/>
  <c r="I62" i="8" s="1"/>
  <c r="I74" i="8" s="1"/>
  <c r="I86" i="8" s="1"/>
  <c r="I98" i="8" s="1"/>
  <c r="I110" i="8" s="1"/>
  <c r="I122" i="8" s="1"/>
  <c r="I134" i="8" s="1"/>
  <c r="I146" i="8" s="1"/>
  <c r="I158" i="8" s="1"/>
  <c r="I170" i="8" s="1"/>
  <c r="I182" i="8" s="1"/>
  <c r="I194" i="8" s="1"/>
  <c r="I206" i="8" s="1"/>
  <c r="I218" i="8" s="1"/>
  <c r="I230" i="8" s="1"/>
  <c r="I242" i="8" s="1"/>
  <c r="I254" i="8" s="1"/>
  <c r="I266" i="8" s="1"/>
  <c r="I278" i="8" s="1"/>
  <c r="I290" i="8" s="1"/>
  <c r="I302" i="8" s="1"/>
  <c r="I314" i="8" s="1"/>
  <c r="I326" i="8" s="1"/>
  <c r="I338" i="8" s="1"/>
  <c r="I350" i="8" s="1"/>
  <c r="I362" i="8" s="1"/>
  <c r="I374" i="8" s="1"/>
  <c r="I386" i="8" s="1"/>
  <c r="I398" i="8" s="1"/>
  <c r="I410" i="8" s="1"/>
  <c r="AM4" i="8"/>
  <c r="AL4" i="8"/>
  <c r="AL3" i="8"/>
  <c r="AL2" i="8"/>
  <c r="AL5" i="8"/>
  <c r="AJ5" i="8"/>
  <c r="Y3" i="5" s="1"/>
  <c r="I21" i="7"/>
  <c r="I33" i="7"/>
  <c r="I45" i="7"/>
  <c r="I57" i="7" s="1"/>
  <c r="I69" i="7" s="1"/>
  <c r="I81" i="7" s="1"/>
  <c r="I93" i="7" s="1"/>
  <c r="I105" i="7" s="1"/>
  <c r="I117" i="7" s="1"/>
  <c r="I129" i="7" s="1"/>
  <c r="I141" i="7" s="1"/>
  <c r="I153" i="7" s="1"/>
  <c r="I165" i="7" s="1"/>
  <c r="I177" i="7" s="1"/>
  <c r="I189" i="7" s="1"/>
  <c r="I201" i="7" s="1"/>
  <c r="I213" i="7" s="1"/>
  <c r="I225" i="7" s="1"/>
  <c r="I237" i="7" s="1"/>
  <c r="I249" i="7" s="1"/>
  <c r="I261" i="7" s="1"/>
  <c r="I273" i="7" s="1"/>
  <c r="I285" i="7" s="1"/>
  <c r="I297" i="7" s="1"/>
  <c r="I309" i="7" s="1"/>
  <c r="I321" i="7" s="1"/>
  <c r="I333" i="7"/>
  <c r="I345" i="7"/>
  <c r="I357" i="7" s="1"/>
  <c r="I369" i="7" s="1"/>
  <c r="I381" i="7" s="1"/>
  <c r="I393" i="7" s="1"/>
  <c r="I405" i="7" s="1"/>
  <c r="I417" i="7" s="1"/>
  <c r="I19" i="7"/>
  <c r="I31" i="7" s="1"/>
  <c r="I43" i="7" s="1"/>
  <c r="I55" i="7" s="1"/>
  <c r="I67" i="7" s="1"/>
  <c r="I79" i="7" s="1"/>
  <c r="I91" i="7"/>
  <c r="I103" i="7" s="1"/>
  <c r="I115" i="7" s="1"/>
  <c r="I127" i="7" s="1"/>
  <c r="I139" i="7" s="1"/>
  <c r="I151" i="7" s="1"/>
  <c r="I163" i="7" s="1"/>
  <c r="I175" i="7" s="1"/>
  <c r="I187" i="7" s="1"/>
  <c r="I199" i="7" s="1"/>
  <c r="I211" i="7" s="1"/>
  <c r="I223" i="7" s="1"/>
  <c r="I235" i="7" s="1"/>
  <c r="I247" i="7" s="1"/>
  <c r="I259" i="7" s="1"/>
  <c r="I271" i="7" s="1"/>
  <c r="I283" i="7" s="1"/>
  <c r="I295" i="7" s="1"/>
  <c r="I307" i="7" s="1"/>
  <c r="I319" i="7" s="1"/>
  <c r="I331" i="7" s="1"/>
  <c r="I343" i="7" s="1"/>
  <c r="I355" i="7" s="1"/>
  <c r="I367" i="7" s="1"/>
  <c r="I379" i="7" s="1"/>
  <c r="I391" i="7" s="1"/>
  <c r="I403" i="7" s="1"/>
  <c r="I415" i="7" s="1"/>
  <c r="I15" i="7"/>
  <c r="I27" i="7" s="1"/>
  <c r="I39" i="7" s="1"/>
  <c r="I51" i="7" s="1"/>
  <c r="I63" i="7"/>
  <c r="I75" i="7" s="1"/>
  <c r="I87" i="7" s="1"/>
  <c r="I99" i="7" s="1"/>
  <c r="I111" i="7" s="1"/>
  <c r="I123" i="7" s="1"/>
  <c r="I135" i="7"/>
  <c r="I147" i="7" s="1"/>
  <c r="I159" i="7" s="1"/>
  <c r="I171" i="7" s="1"/>
  <c r="I183" i="7" s="1"/>
  <c r="I195" i="7" s="1"/>
  <c r="I207" i="7" s="1"/>
  <c r="I219" i="7" s="1"/>
  <c r="I231" i="7" s="1"/>
  <c r="I243" i="7" s="1"/>
  <c r="I255" i="7" s="1"/>
  <c r="I267" i="7" s="1"/>
  <c r="I279" i="7" s="1"/>
  <c r="I291" i="7" s="1"/>
  <c r="I303" i="7" s="1"/>
  <c r="I315" i="7" s="1"/>
  <c r="I327" i="7" s="1"/>
  <c r="I339" i="7" s="1"/>
  <c r="I351" i="7" s="1"/>
  <c r="I363" i="7" s="1"/>
  <c r="I375" i="7" s="1"/>
  <c r="I387" i="7" s="1"/>
  <c r="I399" i="7" s="1"/>
  <c r="I411" i="7" s="1"/>
  <c r="I14" i="7"/>
  <c r="I26" i="7" s="1"/>
  <c r="I38" i="7"/>
  <c r="I50" i="7" s="1"/>
  <c r="I62" i="7" s="1"/>
  <c r="I74" i="7"/>
  <c r="I86" i="7" s="1"/>
  <c r="I98" i="7" s="1"/>
  <c r="I110" i="7" s="1"/>
  <c r="I122" i="7" s="1"/>
  <c r="I134" i="7" s="1"/>
  <c r="I146" i="7" s="1"/>
  <c r="I158" i="7" s="1"/>
  <c r="I170" i="7" s="1"/>
  <c r="I182" i="7" s="1"/>
  <c r="I194" i="7" s="1"/>
  <c r="I206" i="7" s="1"/>
  <c r="I218" i="7" s="1"/>
  <c r="I230" i="7" s="1"/>
  <c r="I242" i="7" s="1"/>
  <c r="I254" i="7" s="1"/>
  <c r="I266" i="7" s="1"/>
  <c r="I278" i="7" s="1"/>
  <c r="I290" i="7" s="1"/>
  <c r="I302" i="7" s="1"/>
  <c r="I314" i="7" s="1"/>
  <c r="I326" i="7" s="1"/>
  <c r="I338" i="7" s="1"/>
  <c r="I350" i="7" s="1"/>
  <c r="I362" i="7" s="1"/>
  <c r="I374" i="7" s="1"/>
  <c r="I386" i="7" s="1"/>
  <c r="I398" i="7" s="1"/>
  <c r="I410" i="7" s="1"/>
  <c r="I25" i="7"/>
  <c r="I37" i="7"/>
  <c r="I49" i="7"/>
  <c r="I61" i="7" s="1"/>
  <c r="I73" i="7" s="1"/>
  <c r="I85" i="7" s="1"/>
  <c r="I97" i="7" s="1"/>
  <c r="I109" i="7" s="1"/>
  <c r="I121" i="7" s="1"/>
  <c r="I133" i="7" s="1"/>
  <c r="I145" i="7" s="1"/>
  <c r="I157" i="7" s="1"/>
  <c r="I169" i="7" s="1"/>
  <c r="I181" i="7" s="1"/>
  <c r="I193" i="7" s="1"/>
  <c r="I205" i="7" s="1"/>
  <c r="I217" i="7" s="1"/>
  <c r="I229" i="7" s="1"/>
  <c r="I241" i="7" s="1"/>
  <c r="I253" i="7" s="1"/>
  <c r="I265" i="7" s="1"/>
  <c r="I277" i="7" s="1"/>
  <c r="I289" i="7" s="1"/>
  <c r="I301" i="7" s="1"/>
  <c r="I313" i="7" s="1"/>
  <c r="I325" i="7" s="1"/>
  <c r="I337" i="7"/>
  <c r="I349" i="7" s="1"/>
  <c r="I361" i="7" s="1"/>
  <c r="I373" i="7" s="1"/>
  <c r="I385" i="7" s="1"/>
  <c r="I397" i="7" s="1"/>
  <c r="I409" i="7" s="1"/>
  <c r="I421" i="7" s="1"/>
  <c r="I24" i="7"/>
  <c r="I36" i="7"/>
  <c r="I48" i="7" s="1"/>
  <c r="I60" i="7" s="1"/>
  <c r="I72" i="7" s="1"/>
  <c r="I84" i="7" s="1"/>
  <c r="I96" i="7" s="1"/>
  <c r="I108" i="7" s="1"/>
  <c r="I120" i="7" s="1"/>
  <c r="I132" i="7" s="1"/>
  <c r="I144" i="7" s="1"/>
  <c r="I156" i="7" s="1"/>
  <c r="I168" i="7" s="1"/>
  <c r="I180" i="7" s="1"/>
  <c r="I192" i="7" s="1"/>
  <c r="I204" i="7" s="1"/>
  <c r="I216" i="7" s="1"/>
  <c r="I228" i="7" s="1"/>
  <c r="I240" i="7" s="1"/>
  <c r="I252" i="7" s="1"/>
  <c r="I264" i="7"/>
  <c r="I276" i="7" s="1"/>
  <c r="I288" i="7" s="1"/>
  <c r="I300" i="7" s="1"/>
  <c r="I312" i="7" s="1"/>
  <c r="I324" i="7" s="1"/>
  <c r="I336" i="7" s="1"/>
  <c r="I348" i="7" s="1"/>
  <c r="I360" i="7" s="1"/>
  <c r="I372" i="7" s="1"/>
  <c r="I384" i="7" s="1"/>
  <c r="I396" i="7" s="1"/>
  <c r="I408" i="7" s="1"/>
  <c r="I420" i="7" s="1"/>
  <c r="I23" i="7"/>
  <c r="I35" i="7" s="1"/>
  <c r="I47" i="7" s="1"/>
  <c r="I59" i="7" s="1"/>
  <c r="I71" i="7" s="1"/>
  <c r="I83" i="7" s="1"/>
  <c r="I95" i="7" s="1"/>
  <c r="I107" i="7" s="1"/>
  <c r="I119" i="7" s="1"/>
  <c r="I131" i="7" s="1"/>
  <c r="I143" i="7" s="1"/>
  <c r="I155" i="7" s="1"/>
  <c r="I167" i="7" s="1"/>
  <c r="I179" i="7" s="1"/>
  <c r="I191" i="7" s="1"/>
  <c r="I203" i="7" s="1"/>
  <c r="I215" i="7"/>
  <c r="I227" i="7" s="1"/>
  <c r="I239" i="7" s="1"/>
  <c r="I251" i="7" s="1"/>
  <c r="I263" i="7" s="1"/>
  <c r="I275" i="7" s="1"/>
  <c r="I287" i="7" s="1"/>
  <c r="I299" i="7" s="1"/>
  <c r="I311" i="7" s="1"/>
  <c r="I323" i="7" s="1"/>
  <c r="I335" i="7" s="1"/>
  <c r="I347" i="7" s="1"/>
  <c r="I359" i="7" s="1"/>
  <c r="I371" i="7" s="1"/>
  <c r="I383" i="7" s="1"/>
  <c r="I395" i="7" s="1"/>
  <c r="I407" i="7" s="1"/>
  <c r="I419" i="7" s="1"/>
  <c r="I22" i="7"/>
  <c r="I34" i="7" s="1"/>
  <c r="I46" i="7" s="1"/>
  <c r="I58" i="7" s="1"/>
  <c r="I70" i="7" s="1"/>
  <c r="I82" i="7" s="1"/>
  <c r="I94" i="7" s="1"/>
  <c r="I106" i="7" s="1"/>
  <c r="I118" i="7" s="1"/>
  <c r="I130" i="7" s="1"/>
  <c r="I142" i="7" s="1"/>
  <c r="I154" i="7" s="1"/>
  <c r="I166" i="7"/>
  <c r="I178" i="7"/>
  <c r="I190" i="7" s="1"/>
  <c r="I202" i="7" s="1"/>
  <c r="I214" i="7" s="1"/>
  <c r="I226" i="7" s="1"/>
  <c r="I238" i="7" s="1"/>
  <c r="I250" i="7" s="1"/>
  <c r="I262" i="7" s="1"/>
  <c r="I274" i="7" s="1"/>
  <c r="I286" i="7" s="1"/>
  <c r="I298" i="7" s="1"/>
  <c r="I310" i="7" s="1"/>
  <c r="I322" i="7" s="1"/>
  <c r="I334" i="7" s="1"/>
  <c r="I346" i="7" s="1"/>
  <c r="I358" i="7" s="1"/>
  <c r="I370" i="7" s="1"/>
  <c r="I382" i="7" s="1"/>
  <c r="I394" i="7" s="1"/>
  <c r="I406" i="7" s="1"/>
  <c r="I418" i="7" s="1"/>
  <c r="I20" i="7"/>
  <c r="I32" i="7" s="1"/>
  <c r="I44" i="7"/>
  <c r="I56" i="7" s="1"/>
  <c r="I68" i="7" s="1"/>
  <c r="I80" i="7" s="1"/>
  <c r="I92" i="7" s="1"/>
  <c r="I104" i="7" s="1"/>
  <c r="I116" i="7"/>
  <c r="I128" i="7" s="1"/>
  <c r="I140" i="7" s="1"/>
  <c r="I152" i="7" s="1"/>
  <c r="I164" i="7" s="1"/>
  <c r="I176" i="7" s="1"/>
  <c r="I188" i="7" s="1"/>
  <c r="I200" i="7" s="1"/>
  <c r="I212" i="7" s="1"/>
  <c r="I224" i="7" s="1"/>
  <c r="I236" i="7" s="1"/>
  <c r="I248" i="7" s="1"/>
  <c r="I260" i="7" s="1"/>
  <c r="I272" i="7" s="1"/>
  <c r="I284" i="7" s="1"/>
  <c r="I296" i="7" s="1"/>
  <c r="I308" i="7" s="1"/>
  <c r="I320" i="7" s="1"/>
  <c r="I332" i="7" s="1"/>
  <c r="I344" i="7" s="1"/>
  <c r="I356" i="7" s="1"/>
  <c r="I368" i="7" s="1"/>
  <c r="I380" i="7"/>
  <c r="I392" i="7"/>
  <c r="I404" i="7" s="1"/>
  <c r="I416" i="7" s="1"/>
  <c r="I18" i="7"/>
  <c r="I30" i="7" s="1"/>
  <c r="I42" i="7" s="1"/>
  <c r="I54" i="7" s="1"/>
  <c r="I66" i="7" s="1"/>
  <c r="I78" i="7" s="1"/>
  <c r="I90" i="7"/>
  <c r="I102" i="7"/>
  <c r="I114" i="7" s="1"/>
  <c r="I126" i="7" s="1"/>
  <c r="I138" i="7" s="1"/>
  <c r="I150" i="7" s="1"/>
  <c r="I162" i="7" s="1"/>
  <c r="I174" i="7" s="1"/>
  <c r="I186" i="7" s="1"/>
  <c r="I198" i="7" s="1"/>
  <c r="I210" i="7" s="1"/>
  <c r="I222" i="7" s="1"/>
  <c r="I234" i="7" s="1"/>
  <c r="I246" i="7" s="1"/>
  <c r="I258" i="7" s="1"/>
  <c r="I270" i="7" s="1"/>
  <c r="I282" i="7" s="1"/>
  <c r="I294" i="7" s="1"/>
  <c r="I306" i="7" s="1"/>
  <c r="I318" i="7" s="1"/>
  <c r="I330" i="7"/>
  <c r="I342" i="7" s="1"/>
  <c r="I354" i="7" s="1"/>
  <c r="I366" i="7" s="1"/>
  <c r="I378" i="7" s="1"/>
  <c r="I390" i="7" s="1"/>
  <c r="I402" i="7" s="1"/>
  <c r="I414" i="7" s="1"/>
  <c r="I17" i="7"/>
  <c r="I29" i="7" s="1"/>
  <c r="I41" i="7" s="1"/>
  <c r="I53" i="7" s="1"/>
  <c r="I65" i="7"/>
  <c r="I77" i="7"/>
  <c r="I89" i="7"/>
  <c r="I101" i="7" s="1"/>
  <c r="I113" i="7" s="1"/>
  <c r="I125" i="7" s="1"/>
  <c r="I137" i="7" s="1"/>
  <c r="I149" i="7" s="1"/>
  <c r="I161" i="7" s="1"/>
  <c r="I173" i="7" s="1"/>
  <c r="I185" i="7" s="1"/>
  <c r="I197" i="7" s="1"/>
  <c r="I209" i="7" s="1"/>
  <c r="I221" i="7" s="1"/>
  <c r="I233" i="7" s="1"/>
  <c r="I245" i="7" s="1"/>
  <c r="I257" i="7" s="1"/>
  <c r="I269" i="7"/>
  <c r="I281" i="7"/>
  <c r="I293" i="7" s="1"/>
  <c r="I305" i="7" s="1"/>
  <c r="I317" i="7" s="1"/>
  <c r="I329" i="7" s="1"/>
  <c r="I341" i="7" s="1"/>
  <c r="I353" i="7" s="1"/>
  <c r="I365" i="7" s="1"/>
  <c r="I377" i="7" s="1"/>
  <c r="I389" i="7" s="1"/>
  <c r="I401" i="7" s="1"/>
  <c r="I413" i="7" s="1"/>
  <c r="I16" i="7"/>
  <c r="I28" i="7" s="1"/>
  <c r="I40" i="7"/>
  <c r="I52" i="7" s="1"/>
  <c r="I64" i="7" s="1"/>
  <c r="I76" i="7" s="1"/>
  <c r="I88" i="7" s="1"/>
  <c r="I100" i="7" s="1"/>
  <c r="I112" i="7" s="1"/>
  <c r="I124" i="7"/>
  <c r="I136" i="7" s="1"/>
  <c r="I148" i="7" s="1"/>
  <c r="I160" i="7"/>
  <c r="I172" i="7" s="1"/>
  <c r="I184" i="7" s="1"/>
  <c r="I196" i="7" s="1"/>
  <c r="I208" i="7" s="1"/>
  <c r="I220" i="7" s="1"/>
  <c r="I232" i="7" s="1"/>
  <c r="I244" i="7" s="1"/>
  <c r="I256" i="7" s="1"/>
  <c r="I268" i="7" s="1"/>
  <c r="I280" i="7" s="1"/>
  <c r="I292" i="7" s="1"/>
  <c r="I304" i="7" s="1"/>
  <c r="I316" i="7" s="1"/>
  <c r="I328" i="7" s="1"/>
  <c r="I340" i="7" s="1"/>
  <c r="I352" i="7" s="1"/>
  <c r="I364" i="7" s="1"/>
  <c r="I376" i="7" s="1"/>
  <c r="I388" i="7" s="1"/>
  <c r="I400" i="7" s="1"/>
  <c r="I412" i="7" s="1"/>
  <c r="AM4" i="7"/>
  <c r="AL4" i="7"/>
  <c r="AL3" i="7"/>
  <c r="AL2" i="7"/>
  <c r="C8" i="6"/>
  <c r="C7" i="6"/>
  <c r="C6" i="6"/>
  <c r="V2" i="7" s="1"/>
  <c r="F11" i="5"/>
  <c r="D11" i="5"/>
  <c r="W3" i="5"/>
  <c r="V3" i="5" s="1"/>
  <c r="F11" i="6"/>
  <c r="D11" i="6"/>
  <c r="W3" i="6"/>
  <c r="V3" i="6"/>
  <c r="P2" i="8"/>
  <c r="X2" i="8"/>
  <c r="E2" i="7"/>
  <c r="C18" i="6"/>
  <c r="C99" i="1" s="1"/>
  <c r="N7" i="7"/>
  <c r="O7" i="7" s="1"/>
  <c r="U93" i="8"/>
  <c r="U126" i="8"/>
  <c r="P3" i="5"/>
  <c r="C3" i="8"/>
  <c r="C13" i="8"/>
  <c r="U13" i="8"/>
  <c r="N24" i="8"/>
  <c r="O24" i="8"/>
  <c r="U222" i="8"/>
  <c r="N34" i="8"/>
  <c r="O34" i="8" s="1"/>
  <c r="U34" i="8"/>
  <c r="U79" i="7"/>
  <c r="N13" i="8"/>
  <c r="O13" i="8"/>
  <c r="U138" i="7"/>
  <c r="U318" i="8"/>
  <c r="AG2" i="8"/>
  <c r="AG4" i="8" s="1"/>
  <c r="U23" i="8"/>
  <c r="C24" i="8"/>
  <c r="C35" i="8"/>
  <c r="U270" i="7"/>
  <c r="AG4" i="7"/>
  <c r="U414" i="8"/>
  <c r="N3" i="8"/>
  <c r="O3" i="8"/>
  <c r="C14" i="8"/>
  <c r="U24" i="8"/>
  <c r="N35" i="8"/>
  <c r="O35" i="8" s="1"/>
  <c r="U64" i="8"/>
  <c r="U128" i="8"/>
  <c r="U3" i="8"/>
  <c r="V3" i="8"/>
  <c r="N14" i="8"/>
  <c r="O14" i="8" s="1"/>
  <c r="C25" i="8"/>
  <c r="U35" i="8"/>
  <c r="U65" i="8"/>
  <c r="U129" i="8"/>
  <c r="C4" i="8"/>
  <c r="U14" i="8"/>
  <c r="N25" i="8"/>
  <c r="O25" i="8"/>
  <c r="C36" i="8"/>
  <c r="U66" i="8"/>
  <c r="U162" i="8"/>
  <c r="U258" i="8"/>
  <c r="U354" i="8"/>
  <c r="N4" i="8"/>
  <c r="O4" i="8" s="1"/>
  <c r="C15" i="8"/>
  <c r="U25" i="8"/>
  <c r="N36" i="8"/>
  <c r="O36" i="8"/>
  <c r="U67" i="8"/>
  <c r="U4" i="8"/>
  <c r="N15" i="8"/>
  <c r="O15" i="8"/>
  <c r="C26" i="8"/>
  <c r="U36" i="8"/>
  <c r="U68" i="8"/>
  <c r="C5" i="8"/>
  <c r="N26" i="8"/>
  <c r="O26" i="8"/>
  <c r="U37" i="8"/>
  <c r="U69" i="8"/>
  <c r="U101" i="8"/>
  <c r="U165" i="8"/>
  <c r="N5" i="8"/>
  <c r="O5" i="8"/>
  <c r="C16" i="8"/>
  <c r="U26" i="8"/>
  <c r="U38" i="8"/>
  <c r="U70" i="8"/>
  <c r="U102" i="8"/>
  <c r="U198" i="8"/>
  <c r="U294" i="8"/>
  <c r="U390" i="8"/>
  <c r="U5" i="8"/>
  <c r="N16" i="8"/>
  <c r="O16" i="8" s="1"/>
  <c r="C27" i="8"/>
  <c r="C6" i="8"/>
  <c r="U16" i="8"/>
  <c r="N27" i="8"/>
  <c r="O27" i="8" s="1"/>
  <c r="U40" i="8"/>
  <c r="U104" i="8"/>
  <c r="N6" i="8"/>
  <c r="O6" i="8" s="1"/>
  <c r="C17" i="8"/>
  <c r="U41" i="8"/>
  <c r="U105" i="8"/>
  <c r="U6" i="8"/>
  <c r="N17" i="8"/>
  <c r="O17" i="8" s="1"/>
  <c r="C28" i="8"/>
  <c r="U42" i="8"/>
  <c r="U138" i="8"/>
  <c r="U234" i="8"/>
  <c r="U330" i="8"/>
  <c r="C7" i="8"/>
  <c r="U17" i="8"/>
  <c r="N28" i="8"/>
  <c r="O28" i="8" s="1"/>
  <c r="U43" i="8"/>
  <c r="N7" i="8"/>
  <c r="O7" i="8" s="1"/>
  <c r="C18" i="8"/>
  <c r="U28" i="8"/>
  <c r="U44" i="8"/>
  <c r="U7" i="8"/>
  <c r="N18" i="8"/>
  <c r="O18" i="8" s="1"/>
  <c r="C29" i="8"/>
  <c r="U45" i="8"/>
  <c r="U77" i="8"/>
  <c r="U141" i="8"/>
  <c r="U18" i="8"/>
  <c r="N29" i="8"/>
  <c r="O29" i="8" s="1"/>
  <c r="U46" i="8"/>
  <c r="U78" i="8"/>
  <c r="U174" i="8"/>
  <c r="U270" i="8"/>
  <c r="U366" i="8"/>
  <c r="K14" i="5"/>
  <c r="C15" i="5"/>
  <c r="F15" i="5" s="1"/>
  <c r="P2" i="7"/>
  <c r="N8" i="8"/>
  <c r="O8" i="8" s="1"/>
  <c r="C19" i="8"/>
  <c r="U29" i="8"/>
  <c r="C8" i="8"/>
  <c r="H15" i="5"/>
  <c r="X2" i="7"/>
  <c r="U8" i="8"/>
  <c r="N19" i="8"/>
  <c r="O19" i="8"/>
  <c r="C30" i="8"/>
  <c r="U48" i="8"/>
  <c r="U80" i="8"/>
  <c r="C14" i="5"/>
  <c r="F14" i="5" s="1"/>
  <c r="H14" i="5"/>
  <c r="J15" i="5"/>
  <c r="N13" i="7"/>
  <c r="O13" i="7"/>
  <c r="U34" i="7"/>
  <c r="U94" i="7"/>
  <c r="U126" i="7"/>
  <c r="U414" i="7"/>
  <c r="C9" i="8"/>
  <c r="U19" i="8"/>
  <c r="N30" i="8"/>
  <c r="O30" i="8"/>
  <c r="U81" i="8"/>
  <c r="U113" i="8"/>
  <c r="U177" i="8"/>
  <c r="C3" i="7"/>
  <c r="U13" i="7"/>
  <c r="N9" i="8"/>
  <c r="O9" i="8" s="1"/>
  <c r="C20" i="8"/>
  <c r="U30" i="8"/>
  <c r="U82" i="8"/>
  <c r="U114" i="8"/>
  <c r="U210" i="8"/>
  <c r="U306" i="8"/>
  <c r="U402" i="8"/>
  <c r="C18" i="5"/>
  <c r="C20" i="5" s="1"/>
  <c r="E100" i="1" s="1"/>
  <c r="U24" i="7"/>
  <c r="U9" i="8"/>
  <c r="N20" i="8"/>
  <c r="O20" i="8"/>
  <c r="C31" i="8"/>
  <c r="C10" i="8"/>
  <c r="U20" i="8"/>
  <c r="N31" i="8"/>
  <c r="O31" i="8" s="1"/>
  <c r="U52" i="8"/>
  <c r="U116" i="8"/>
  <c r="C4" i="7"/>
  <c r="U162" i="7"/>
  <c r="U354" i="7"/>
  <c r="N10" i="8"/>
  <c r="O10" i="8" s="1"/>
  <c r="C21" i="8"/>
  <c r="U31" i="8"/>
  <c r="U53" i="8"/>
  <c r="U117" i="8"/>
  <c r="U67" i="7"/>
  <c r="U10" i="8"/>
  <c r="N21" i="8"/>
  <c r="O21" i="8" s="1"/>
  <c r="C32" i="8"/>
  <c r="U54" i="8"/>
  <c r="U150" i="8"/>
  <c r="U246" i="8"/>
  <c r="U342" i="8"/>
  <c r="C13" i="5"/>
  <c r="C11" i="8"/>
  <c r="U21" i="8"/>
  <c r="N32" i="8"/>
  <c r="O32" i="8"/>
  <c r="U55" i="8"/>
  <c r="U37" i="7"/>
  <c r="U69" i="7"/>
  <c r="U165" i="7"/>
  <c r="N11" i="8"/>
  <c r="O11" i="8"/>
  <c r="C22" i="8"/>
  <c r="U32" i="8"/>
  <c r="U56" i="8"/>
  <c r="C12" i="5"/>
  <c r="M6" i="8"/>
  <c r="N5" i="7"/>
  <c r="O5" i="7" s="1"/>
  <c r="C16" i="7"/>
  <c r="U38" i="7"/>
  <c r="U70" i="7"/>
  <c r="U102" i="7"/>
  <c r="C2" i="8"/>
  <c r="D2" i="8"/>
  <c r="U11" i="8"/>
  <c r="N22" i="8"/>
  <c r="O22" i="8"/>
  <c r="C33" i="8"/>
  <c r="U57" i="8"/>
  <c r="U89" i="8"/>
  <c r="U153" i="8"/>
  <c r="U5" i="7"/>
  <c r="E2" i="8"/>
  <c r="C12" i="8"/>
  <c r="U22" i="8"/>
  <c r="N33" i="8"/>
  <c r="O33" i="8"/>
  <c r="U58" i="8"/>
  <c r="U90" i="8"/>
  <c r="U186" i="8"/>
  <c r="U282" i="8"/>
  <c r="U378" i="8"/>
  <c r="N27" i="7"/>
  <c r="O27" i="7" s="1"/>
  <c r="U40" i="7"/>
  <c r="N2" i="8"/>
  <c r="O2" i="8"/>
  <c r="N12" i="8"/>
  <c r="O12" i="8" s="1"/>
  <c r="C23" i="8"/>
  <c r="U33" i="8"/>
  <c r="N6" i="7"/>
  <c r="O6" i="7" s="1"/>
  <c r="C17" i="7"/>
  <c r="U12" i="8"/>
  <c r="N23" i="8"/>
  <c r="O23" i="8" s="1"/>
  <c r="C34" i="8"/>
  <c r="U92" i="8"/>
  <c r="P3" i="6"/>
  <c r="AL5" i="7"/>
  <c r="AJ5" i="7" s="1"/>
  <c r="Y3" i="6" s="1"/>
  <c r="I11" i="6" s="1"/>
  <c r="E90" i="1" s="1"/>
  <c r="J15" i="6"/>
  <c r="K15" i="6"/>
  <c r="C20" i="6"/>
  <c r="E99" i="1" s="1"/>
  <c r="R3" i="6"/>
  <c r="V4" i="8"/>
  <c r="V5" i="8" s="1"/>
  <c r="B15" i="5"/>
  <c r="D15" i="5"/>
  <c r="M5" i="8"/>
  <c r="D12" i="5"/>
  <c r="F12" i="5"/>
  <c r="M3" i="8"/>
  <c r="M35" i="8"/>
  <c r="M20" i="8"/>
  <c r="I14" i="5"/>
  <c r="I15" i="5"/>
  <c r="M32" i="8"/>
  <c r="M2" i="8"/>
  <c r="M4" i="8"/>
  <c r="B9" i="8"/>
  <c r="M31" i="8"/>
  <c r="D14" i="5"/>
  <c r="B14" i="5"/>
  <c r="B12" i="5"/>
  <c r="C94" i="1"/>
  <c r="B21" i="8"/>
  <c r="B27" i="8"/>
  <c r="J14" i="6"/>
  <c r="K14" i="6"/>
  <c r="D28" i="6"/>
  <c r="AM4" i="2"/>
  <c r="P3" i="1"/>
  <c r="M1" i="1"/>
  <c r="B6" i="4"/>
  <c r="B11" i="4"/>
  <c r="B16" i="4"/>
  <c r="B21" i="4"/>
  <c r="B26" i="4"/>
  <c r="B31" i="4"/>
  <c r="B36" i="4"/>
  <c r="B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2" i="4"/>
  <c r="U4" i="2"/>
  <c r="U5" i="2"/>
  <c r="U6" i="2"/>
  <c r="U7" i="2"/>
  <c r="U8" i="2"/>
  <c r="U9" i="2"/>
  <c r="U10" i="2"/>
  <c r="U11" i="2"/>
  <c r="U12" i="2"/>
  <c r="U13" i="2"/>
  <c r="U3" i="2"/>
  <c r="F11" i="1"/>
  <c r="D11" i="1"/>
  <c r="G8" i="1"/>
  <c r="X2" i="2"/>
  <c r="AL2" i="2"/>
  <c r="AL3" i="2"/>
  <c r="AL4" i="2"/>
  <c r="AG2" i="2"/>
  <c r="H14" i="1"/>
  <c r="J14" i="1"/>
  <c r="K14" i="1"/>
  <c r="H15" i="1"/>
  <c r="J15" i="1"/>
  <c r="K15" i="1"/>
  <c r="AG4" i="2"/>
  <c r="I11" i="5"/>
  <c r="E93" i="1" s="1"/>
  <c r="C88" i="1"/>
  <c r="C89" i="1"/>
  <c r="B13" i="1"/>
  <c r="B12" i="1"/>
  <c r="F12" i="1"/>
  <c r="D12" i="1"/>
  <c r="D13" i="1"/>
  <c r="F13" i="1"/>
  <c r="V2" i="2"/>
  <c r="V3" i="2"/>
  <c r="V4" i="2" s="1"/>
  <c r="V5" i="2" s="1"/>
  <c r="V6" i="2" s="1"/>
  <c r="P2" i="2"/>
  <c r="N36" i="2"/>
  <c r="O36" i="2" s="1"/>
  <c r="M36" i="2"/>
  <c r="N35" i="2"/>
  <c r="O35" i="2"/>
  <c r="N34" i="2"/>
  <c r="O34" i="2"/>
  <c r="M34" i="2"/>
  <c r="N33" i="2"/>
  <c r="O33" i="2"/>
  <c r="N32" i="2"/>
  <c r="O32" i="2" s="1"/>
  <c r="M32" i="2"/>
  <c r="N31" i="2"/>
  <c r="O31" i="2" s="1"/>
  <c r="N30" i="2"/>
  <c r="O30" i="2" s="1"/>
  <c r="M30" i="2"/>
  <c r="N29" i="2"/>
  <c r="O29" i="2" s="1"/>
  <c r="N28" i="2"/>
  <c r="O28" i="2"/>
  <c r="M28" i="2"/>
  <c r="N27" i="2"/>
  <c r="O27" i="2" s="1"/>
  <c r="N26" i="2"/>
  <c r="O26" i="2"/>
  <c r="M26" i="2"/>
  <c r="N25" i="2"/>
  <c r="O25" i="2"/>
  <c r="N24" i="2"/>
  <c r="O24" i="2"/>
  <c r="M24" i="2"/>
  <c r="N23" i="2"/>
  <c r="O23" i="2" s="1"/>
  <c r="N22" i="2"/>
  <c r="O22" i="2"/>
  <c r="M22" i="2"/>
  <c r="N21" i="2"/>
  <c r="O21" i="2"/>
  <c r="N20" i="2"/>
  <c r="O20" i="2" s="1"/>
  <c r="M20" i="2"/>
  <c r="N19" i="2"/>
  <c r="O19" i="2"/>
  <c r="N18" i="2"/>
  <c r="O18" i="2" s="1"/>
  <c r="M18" i="2"/>
  <c r="N17" i="2"/>
  <c r="O17" i="2" s="1"/>
  <c r="N16" i="2"/>
  <c r="O16" i="2" s="1"/>
  <c r="M16" i="2"/>
  <c r="N15" i="2"/>
  <c r="O15" i="2" s="1"/>
  <c r="N14" i="2"/>
  <c r="O14" i="2" s="1"/>
  <c r="M14" i="2"/>
  <c r="N13" i="2"/>
  <c r="O13" i="2" s="1"/>
  <c r="N12" i="2"/>
  <c r="O12" i="2" s="1"/>
  <c r="M12" i="2"/>
  <c r="N11" i="2"/>
  <c r="O11" i="2" s="1"/>
  <c r="N10" i="2"/>
  <c r="O10" i="2" s="1"/>
  <c r="M10" i="2"/>
  <c r="N9" i="2"/>
  <c r="O9" i="2"/>
  <c r="N8" i="2"/>
  <c r="O8" i="2"/>
  <c r="M8" i="2"/>
  <c r="N7" i="2"/>
  <c r="O7" i="2"/>
  <c r="N6" i="2"/>
  <c r="O6" i="2"/>
  <c r="M6" i="2"/>
  <c r="N5" i="2"/>
  <c r="O5" i="2" s="1"/>
  <c r="M5" i="2"/>
  <c r="N4" i="2"/>
  <c r="O4" i="2" s="1"/>
  <c r="M4" i="2"/>
  <c r="N3" i="2"/>
  <c r="O3" i="2" s="1"/>
  <c r="M3" i="2"/>
  <c r="N2" i="2"/>
  <c r="O2" i="2" s="1"/>
  <c r="M2" i="2"/>
  <c r="B15" i="1"/>
  <c r="E48" i="9"/>
  <c r="B14" i="1"/>
  <c r="E47" i="9"/>
  <c r="I15" i="1"/>
  <c r="F15" i="1"/>
  <c r="D15" i="1"/>
  <c r="D14" i="1"/>
  <c r="F14" i="1"/>
  <c r="B9" i="2"/>
  <c r="B12" i="2"/>
  <c r="B5" i="2"/>
  <c r="B6" i="2"/>
  <c r="B8" i="2"/>
  <c r="B11" i="2"/>
  <c r="W117" i="8" s="1"/>
  <c r="B3" i="2"/>
  <c r="W23" i="8" s="1"/>
  <c r="B19" i="2"/>
  <c r="B4" i="2"/>
  <c r="W33" i="8" s="1"/>
  <c r="B7" i="2"/>
  <c r="M7" i="2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B10" i="2"/>
  <c r="B33" i="2"/>
  <c r="B30" i="2"/>
  <c r="B22" i="2"/>
  <c r="B15" i="2"/>
  <c r="B34" i="2"/>
  <c r="B26" i="2"/>
  <c r="B18" i="2"/>
  <c r="B13" i="2"/>
  <c r="B25" i="2"/>
  <c r="B16" i="2"/>
  <c r="B29" i="2"/>
  <c r="B21" i="2"/>
  <c r="B14" i="2"/>
  <c r="B17" i="2"/>
  <c r="B36" i="2"/>
  <c r="B32" i="2"/>
  <c r="B28" i="2"/>
  <c r="B24" i="2"/>
  <c r="B20" i="2"/>
  <c r="B35" i="2"/>
  <c r="B31" i="2"/>
  <c r="B27" i="2"/>
  <c r="B23" i="2"/>
  <c r="Q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U25" i="2"/>
  <c r="U24" i="2"/>
  <c r="U23" i="2"/>
  <c r="U22" i="2"/>
  <c r="U21" i="2"/>
  <c r="U20" i="2"/>
  <c r="U19" i="2"/>
  <c r="U18" i="2"/>
  <c r="U17" i="2"/>
  <c r="U16" i="2"/>
  <c r="U14" i="2"/>
  <c r="W270" i="7"/>
  <c r="W65" i="8"/>
  <c r="W66" i="8"/>
  <c r="W69" i="8"/>
  <c r="W67" i="8"/>
  <c r="W70" i="8"/>
  <c r="W13" i="8"/>
  <c r="W2" i="7"/>
  <c r="Z2" i="7" s="1"/>
  <c r="W6" i="8"/>
  <c r="W5" i="7"/>
  <c r="W5" i="8"/>
  <c r="W3" i="8"/>
  <c r="W2" i="8"/>
  <c r="Z2" i="8" s="1"/>
  <c r="W10" i="8"/>
  <c r="W7" i="8"/>
  <c r="W13" i="7"/>
  <c r="W9" i="8"/>
  <c r="W8" i="8"/>
  <c r="W4" i="8"/>
  <c r="W12" i="8"/>
  <c r="W11" i="8"/>
  <c r="W46" i="8"/>
  <c r="W45" i="8"/>
  <c r="W43" i="8"/>
  <c r="W42" i="8"/>
  <c r="W41" i="8"/>
  <c r="W38" i="7"/>
  <c r="W40" i="8"/>
  <c r="W128" i="8"/>
  <c r="W92" i="8"/>
  <c r="W89" i="8"/>
  <c r="W93" i="8"/>
  <c r="W90" i="8"/>
  <c r="W94" i="7"/>
  <c r="Y7" i="8"/>
  <c r="W16" i="8"/>
  <c r="W18" i="8"/>
  <c r="W153" i="8"/>
  <c r="W150" i="8"/>
  <c r="W282" i="8"/>
  <c r="W330" i="8"/>
  <c r="W198" i="8"/>
  <c r="W378" i="8"/>
  <c r="W37" i="8"/>
  <c r="W30" i="8"/>
  <c r="W29" i="8"/>
  <c r="W26" i="8"/>
  <c r="W104" i="8"/>
  <c r="W105" i="8"/>
  <c r="W101" i="8"/>
  <c r="W102" i="8"/>
  <c r="W102" i="7"/>
  <c r="W402" i="8"/>
  <c r="W234" i="8"/>
  <c r="W10" i="2"/>
  <c r="W12" i="2"/>
  <c r="W6" i="2"/>
  <c r="W4" i="2"/>
  <c r="W11" i="2"/>
  <c r="W5" i="2"/>
  <c r="W13" i="2"/>
  <c r="W9" i="2"/>
  <c r="W3" i="2"/>
  <c r="W19" i="2"/>
  <c r="W23" i="2"/>
  <c r="U26" i="2"/>
  <c r="U30" i="2"/>
  <c r="U31" i="2"/>
  <c r="U35" i="2"/>
  <c r="W35" i="2" s="1"/>
  <c r="U28" i="2"/>
  <c r="W28" i="2"/>
  <c r="U32" i="2"/>
  <c r="U36" i="2"/>
  <c r="U34" i="2"/>
  <c r="W2" i="2"/>
  <c r="Z2" i="2" s="1"/>
  <c r="U29" i="2"/>
  <c r="W29" i="2"/>
  <c r="U33" i="2"/>
  <c r="U37" i="2"/>
  <c r="U38" i="2"/>
  <c r="W38" i="2"/>
  <c r="U42" i="2"/>
  <c r="W42" i="2" s="1"/>
  <c r="U46" i="2"/>
  <c r="W46" i="2"/>
  <c r="U44" i="2"/>
  <c r="W44" i="2"/>
  <c r="U41" i="2"/>
  <c r="W41" i="2" s="1"/>
  <c r="U47" i="2"/>
  <c r="W47" i="2" s="1"/>
  <c r="U48" i="2"/>
  <c r="W48" i="2"/>
  <c r="U40" i="2"/>
  <c r="U45" i="2"/>
  <c r="W45" i="2" s="1"/>
  <c r="U43" i="2"/>
  <c r="W43" i="2"/>
  <c r="U52" i="2"/>
  <c r="U53" i="2"/>
  <c r="U54" i="2"/>
  <c r="W54" i="2" s="1"/>
  <c r="U55" i="2"/>
  <c r="U56" i="2"/>
  <c r="U57" i="2"/>
  <c r="U58" i="2"/>
  <c r="U60" i="2"/>
  <c r="U66" i="2"/>
  <c r="W66" i="2" s="1"/>
  <c r="U69" i="2"/>
  <c r="W69" i="2"/>
  <c r="U64" i="2"/>
  <c r="W64" i="2"/>
  <c r="U70" i="2"/>
  <c r="W70" i="2" s="1"/>
  <c r="U67" i="2"/>
  <c r="W67" i="2"/>
  <c r="U65" i="2"/>
  <c r="U68" i="2"/>
  <c r="W68" i="2" s="1"/>
  <c r="U76" i="2"/>
  <c r="U77" i="2"/>
  <c r="U78" i="2"/>
  <c r="U79" i="2"/>
  <c r="U80" i="2"/>
  <c r="U81" i="2"/>
  <c r="U82" i="2"/>
  <c r="U90" i="2"/>
  <c r="W90" i="2"/>
  <c r="U89" i="2"/>
  <c r="U94" i="2"/>
  <c r="W94" i="2"/>
  <c r="U92" i="2"/>
  <c r="W92" i="2"/>
  <c r="U93" i="2"/>
  <c r="W93" i="2" s="1"/>
  <c r="U102" i="2"/>
  <c r="U104" i="2"/>
  <c r="W104" i="2"/>
  <c r="U101" i="2"/>
  <c r="W101" i="2"/>
  <c r="U105" i="2"/>
  <c r="W105" i="2" s="1"/>
  <c r="U113" i="2"/>
  <c r="U114" i="2"/>
  <c r="U116" i="2"/>
  <c r="U117" i="2"/>
  <c r="U126" i="2"/>
  <c r="W126" i="2"/>
  <c r="U129" i="2"/>
  <c r="U125" i="2"/>
  <c r="U128" i="2"/>
  <c r="W128" i="2" s="1"/>
  <c r="U138" i="2"/>
  <c r="U140" i="2"/>
  <c r="U141" i="2"/>
  <c r="W141" i="2" s="1"/>
  <c r="W138" i="2"/>
  <c r="U150" i="2"/>
  <c r="W150" i="2"/>
  <c r="U153" i="2"/>
  <c r="W153" i="2"/>
  <c r="U162" i="2"/>
  <c r="U165" i="2"/>
  <c r="U174" i="2"/>
  <c r="U177" i="2"/>
  <c r="U186" i="2"/>
  <c r="U189" i="2"/>
  <c r="U198" i="2"/>
  <c r="W198" i="2"/>
  <c r="U210" i="2"/>
  <c r="W210" i="2"/>
  <c r="U222" i="2"/>
  <c r="W222" i="2" s="1"/>
  <c r="U234" i="2"/>
  <c r="W234" i="2"/>
  <c r="U246" i="2"/>
  <c r="U258" i="2"/>
  <c r="W258" i="2"/>
  <c r="U270" i="2"/>
  <c r="W270" i="2"/>
  <c r="U282" i="2"/>
  <c r="U294" i="2"/>
  <c r="W294" i="2"/>
  <c r="U306" i="2"/>
  <c r="U318" i="2"/>
  <c r="U330" i="2"/>
  <c r="U342" i="2"/>
  <c r="U354" i="2"/>
  <c r="U366" i="2"/>
  <c r="U378" i="2"/>
  <c r="W378" i="2" s="1"/>
  <c r="U390" i="2"/>
  <c r="U402" i="2"/>
  <c r="W402" i="2"/>
  <c r="U414" i="2"/>
  <c r="I14" i="1"/>
  <c r="D28" i="1"/>
  <c r="D2" i="4"/>
  <c r="W89" i="2" l="1"/>
  <c r="W34" i="2"/>
  <c r="W102" i="2"/>
  <c r="W65" i="2"/>
  <c r="I61" i="2"/>
  <c r="U49" i="8"/>
  <c r="U49" i="2"/>
  <c r="I27" i="2"/>
  <c r="U15" i="8"/>
  <c r="U15" i="2"/>
  <c r="I62" i="2"/>
  <c r="U50" i="8"/>
  <c r="U50" i="2"/>
  <c r="Y6" i="8"/>
  <c r="Y5" i="8"/>
  <c r="Y2" i="8"/>
  <c r="Y13" i="7"/>
  <c r="Y2" i="2"/>
  <c r="W138" i="7"/>
  <c r="W141" i="8"/>
  <c r="W138" i="8"/>
  <c r="W126" i="8"/>
  <c r="W126" i="7"/>
  <c r="W129" i="8"/>
  <c r="W48" i="8"/>
  <c r="W52" i="8"/>
  <c r="W40" i="2"/>
  <c r="Y13" i="2"/>
  <c r="Y11" i="2"/>
  <c r="V7" i="2"/>
  <c r="V8" i="2" s="1"/>
  <c r="V9" i="2" s="1"/>
  <c r="V10" i="2" s="1"/>
  <c r="V11" i="2" s="1"/>
  <c r="V12" i="2" s="1"/>
  <c r="V13" i="2" s="1"/>
  <c r="V14" i="2" s="1"/>
  <c r="W129" i="2"/>
  <c r="Y7" i="2"/>
  <c r="W330" i="2"/>
  <c r="W33" i="2"/>
  <c r="Y3" i="8"/>
  <c r="W125" i="2"/>
  <c r="W140" i="2"/>
  <c r="Y10" i="8"/>
  <c r="W8" i="2"/>
  <c r="W44" i="8"/>
  <c r="W38" i="8"/>
  <c r="W40" i="7"/>
  <c r="W76" i="2"/>
  <c r="Y8" i="2"/>
  <c r="W7" i="2"/>
  <c r="V6" i="8"/>
  <c r="V7" i="8" s="1"/>
  <c r="V8" i="8" s="1"/>
  <c r="V9" i="8" s="1"/>
  <c r="V10" i="8" s="1"/>
  <c r="V11" i="8" s="1"/>
  <c r="V12" i="8" s="1"/>
  <c r="V13" i="8" s="1"/>
  <c r="V14" i="8" s="1"/>
  <c r="W70" i="7"/>
  <c r="W69" i="7"/>
  <c r="W67" i="7"/>
  <c r="W68" i="8"/>
  <c r="W64" i="8"/>
  <c r="AL5" i="2"/>
  <c r="AJ5" i="2" s="1"/>
  <c r="W414" i="7"/>
  <c r="Q2" i="8"/>
  <c r="N22" i="7"/>
  <c r="O22" i="7" s="1"/>
  <c r="U113" i="7"/>
  <c r="U54" i="7"/>
  <c r="N10" i="7"/>
  <c r="O10" i="7" s="1"/>
  <c r="N11" i="7"/>
  <c r="O11" i="7" s="1"/>
  <c r="C2" i="7"/>
  <c r="D2" i="7" s="1"/>
  <c r="C21" i="7"/>
  <c r="U76" i="7"/>
  <c r="N31" i="7"/>
  <c r="O31" i="7" s="1"/>
  <c r="U140" i="7"/>
  <c r="N2" i="7"/>
  <c r="O2" i="7" s="1"/>
  <c r="U6" i="7"/>
  <c r="N9" i="7"/>
  <c r="O9" i="7" s="1"/>
  <c r="U59" i="7"/>
  <c r="C7" i="7"/>
  <c r="C22" i="7"/>
  <c r="U52" i="7"/>
  <c r="C12" i="7"/>
  <c r="U282" i="7"/>
  <c r="C20" i="7"/>
  <c r="U64" i="7"/>
  <c r="U14" i="7"/>
  <c r="N4" i="7"/>
  <c r="O4" i="7" s="1"/>
  <c r="U198" i="7"/>
  <c r="U104" i="7"/>
  <c r="U41" i="7"/>
  <c r="C12" i="6"/>
  <c r="U114" i="7"/>
  <c r="U10" i="7"/>
  <c r="U78" i="7"/>
  <c r="U17" i="7"/>
  <c r="N12" i="7"/>
  <c r="O12" i="7" s="1"/>
  <c r="U18" i="7"/>
  <c r="U46" i="7"/>
  <c r="U12" i="7"/>
  <c r="U222" i="7"/>
  <c r="C25" i="7"/>
  <c r="N25" i="7"/>
  <c r="O25" i="7" s="1"/>
  <c r="C13" i="6"/>
  <c r="U50" i="7"/>
  <c r="C9" i="7"/>
  <c r="U29" i="7"/>
  <c r="U106" i="7"/>
  <c r="N23" i="7"/>
  <c r="O23" i="7" s="1"/>
  <c r="U128" i="7"/>
  <c r="U35" i="7"/>
  <c r="C15" i="7"/>
  <c r="U105" i="7"/>
  <c r="C14" i="6"/>
  <c r="N21" i="7"/>
  <c r="O21" i="7" s="1"/>
  <c r="U246" i="7"/>
  <c r="C11" i="7"/>
  <c r="U43" i="7"/>
  <c r="U65" i="7"/>
  <c r="C36" i="7"/>
  <c r="U25" i="7"/>
  <c r="U4" i="7"/>
  <c r="U294" i="7"/>
  <c r="U53" i="7"/>
  <c r="U81" i="7"/>
  <c r="U80" i="7"/>
  <c r="C33" i="7"/>
  <c r="U9" i="7"/>
  <c r="U89" i="7"/>
  <c r="U77" i="7"/>
  <c r="C10" i="7"/>
  <c r="C34" i="7"/>
  <c r="C13" i="7"/>
  <c r="U318" i="7"/>
  <c r="U66" i="7"/>
  <c r="N36" i="7"/>
  <c r="O36" i="7" s="1"/>
  <c r="N15" i="7"/>
  <c r="O15" i="7" s="1"/>
  <c r="C5" i="7"/>
  <c r="U55" i="7"/>
  <c r="N32" i="7"/>
  <c r="O32" i="7" s="1"/>
  <c r="U186" i="7"/>
  <c r="C18" i="7"/>
  <c r="C28" i="7"/>
  <c r="U60" i="7"/>
  <c r="U23" i="7"/>
  <c r="U129" i="7"/>
  <c r="U15" i="7"/>
  <c r="U174" i="7"/>
  <c r="U366" i="7"/>
  <c r="N33" i="7"/>
  <c r="O33" i="7" s="1"/>
  <c r="N30" i="7"/>
  <c r="O30" i="7" s="1"/>
  <c r="U88" i="7"/>
  <c r="U42" i="7"/>
  <c r="U92" i="7"/>
  <c r="N34" i="7"/>
  <c r="O34" i="7" s="1"/>
  <c r="U177" i="7"/>
  <c r="U11" i="7"/>
  <c r="N28" i="7"/>
  <c r="O28" i="7" s="1"/>
  <c r="C8" i="7"/>
  <c r="C29" i="7"/>
  <c r="U378" i="7"/>
  <c r="U210" i="7"/>
  <c r="N19" i="7"/>
  <c r="O19" i="7" s="1"/>
  <c r="U30" i="7"/>
  <c r="U234" i="7"/>
  <c r="U21" i="7"/>
  <c r="U28" i="7"/>
  <c r="U306" i="7"/>
  <c r="U31" i="7"/>
  <c r="W31" i="7" s="1"/>
  <c r="U402" i="7"/>
  <c r="N20" i="7"/>
  <c r="O20" i="7" s="1"/>
  <c r="U330" i="7"/>
  <c r="U93" i="7"/>
  <c r="U82" i="7"/>
  <c r="C32" i="7"/>
  <c r="U58" i="7"/>
  <c r="N8" i="7"/>
  <c r="O8" i="7" s="1"/>
  <c r="U90" i="7"/>
  <c r="C23" i="7"/>
  <c r="U20" i="7"/>
  <c r="U125" i="7"/>
  <c r="C24" i="7"/>
  <c r="N24" i="7"/>
  <c r="O24" i="7" s="1"/>
  <c r="N3" i="7"/>
  <c r="O3" i="7" s="1"/>
  <c r="U258" i="7"/>
  <c r="U101" i="7"/>
  <c r="U26" i="7"/>
  <c r="N16" i="7"/>
  <c r="O16" i="7" s="1"/>
  <c r="C6" i="7"/>
  <c r="U22" i="7"/>
  <c r="N17" i="7"/>
  <c r="O17" i="7" s="1"/>
  <c r="N18" i="7"/>
  <c r="O18" i="7" s="1"/>
  <c r="U19" i="7"/>
  <c r="W19" i="7" s="1"/>
  <c r="C19" i="7"/>
  <c r="U47" i="7"/>
  <c r="U48" i="7"/>
  <c r="U342" i="7"/>
  <c r="N29" i="7"/>
  <c r="O29" i="7" s="1"/>
  <c r="U7" i="7"/>
  <c r="U45" i="7"/>
  <c r="U44" i="7"/>
  <c r="U116" i="7"/>
  <c r="U189" i="7"/>
  <c r="U62" i="7"/>
  <c r="C35" i="7"/>
  <c r="C14" i="7"/>
  <c r="C31" i="7"/>
  <c r="U117" i="7"/>
  <c r="W117" i="7" s="1"/>
  <c r="U32" i="7"/>
  <c r="U141" i="7"/>
  <c r="U33" i="7"/>
  <c r="U91" i="7"/>
  <c r="U150" i="7"/>
  <c r="U57" i="7"/>
  <c r="U153" i="7"/>
  <c r="I91" i="2"/>
  <c r="U79" i="8"/>
  <c r="U8" i="7"/>
  <c r="I88" i="2"/>
  <c r="U76" i="8"/>
  <c r="C15" i="6"/>
  <c r="I72" i="2"/>
  <c r="U60" i="8"/>
  <c r="W60" i="8" s="1"/>
  <c r="I59" i="2"/>
  <c r="U47" i="8"/>
  <c r="U16" i="7"/>
  <c r="I152" i="2"/>
  <c r="U140" i="8"/>
  <c r="C100" i="1"/>
  <c r="N26" i="7"/>
  <c r="O26" i="7" s="1"/>
  <c r="U56" i="7"/>
  <c r="U68" i="7"/>
  <c r="N14" i="7"/>
  <c r="O14" i="7" s="1"/>
  <c r="C27" i="7"/>
  <c r="U390" i="7"/>
  <c r="U36" i="7"/>
  <c r="C30" i="7"/>
  <c r="U49" i="7"/>
  <c r="C26" i="7"/>
  <c r="U3" i="7"/>
  <c r="N35" i="7"/>
  <c r="O35" i="7" s="1"/>
  <c r="M1" i="6"/>
  <c r="B1" i="6"/>
  <c r="AM6" i="8"/>
  <c r="I106" i="2"/>
  <c r="U94" i="8"/>
  <c r="I137" i="2"/>
  <c r="U137" i="7" s="1"/>
  <c r="U125" i="8"/>
  <c r="I201" i="2"/>
  <c r="U189" i="8"/>
  <c r="W189" i="8" s="1"/>
  <c r="B6" i="8"/>
  <c r="C98" i="1"/>
  <c r="W76" i="8"/>
  <c r="W414" i="2"/>
  <c r="W390" i="2"/>
  <c r="W21" i="2"/>
  <c r="W25" i="7"/>
  <c r="W25" i="8"/>
  <c r="W82" i="7"/>
  <c r="W189" i="7"/>
  <c r="W50" i="8"/>
  <c r="W80" i="2"/>
  <c r="W81" i="2"/>
  <c r="W22" i="2"/>
  <c r="W24" i="7"/>
  <c r="W17" i="8"/>
  <c r="W390" i="8"/>
  <c r="W15" i="2"/>
  <c r="W14" i="8"/>
  <c r="W76" i="7"/>
  <c r="W77" i="2"/>
  <c r="W20" i="2"/>
  <c r="W24" i="8"/>
  <c r="W20" i="8"/>
  <c r="W318" i="8"/>
  <c r="W82" i="2"/>
  <c r="W18" i="2"/>
  <c r="W21" i="8"/>
  <c r="W17" i="2"/>
  <c r="W18" i="7"/>
  <c r="W14" i="7"/>
  <c r="W246" i="2"/>
  <c r="W16" i="2"/>
  <c r="W14" i="2"/>
  <c r="W22" i="8"/>
  <c r="W79" i="2"/>
  <c r="W25" i="2"/>
  <c r="W17" i="7"/>
  <c r="W318" i="7"/>
  <c r="W414" i="8"/>
  <c r="W318" i="2"/>
  <c r="W78" i="2"/>
  <c r="W24" i="2"/>
  <c r="W19" i="8"/>
  <c r="W116" i="2"/>
  <c r="W60" i="2"/>
  <c r="W58" i="2"/>
  <c r="W246" i="7"/>
  <c r="W77" i="8"/>
  <c r="W53" i="8"/>
  <c r="W52" i="7"/>
  <c r="W189" i="2"/>
  <c r="W57" i="2"/>
  <c r="W50" i="2"/>
  <c r="W186" i="7"/>
  <c r="W59" i="7"/>
  <c r="W54" i="8"/>
  <c r="W56" i="2"/>
  <c r="W246" i="8"/>
  <c r="W80" i="8"/>
  <c r="W186" i="8"/>
  <c r="W55" i="8"/>
  <c r="W53" i="2"/>
  <c r="W78" i="7"/>
  <c r="W81" i="8"/>
  <c r="W56" i="8"/>
  <c r="W54" i="7"/>
  <c r="W342" i="7"/>
  <c r="W58" i="7"/>
  <c r="W57" i="8"/>
  <c r="W52" i="2"/>
  <c r="W342" i="8"/>
  <c r="W82" i="8"/>
  <c r="W55" i="7"/>
  <c r="W56" i="7"/>
  <c r="W342" i="2"/>
  <c r="W55" i="2"/>
  <c r="W78" i="8"/>
  <c r="W57" i="7"/>
  <c r="W58" i="8"/>
  <c r="W79" i="7"/>
  <c r="W60" i="7"/>
  <c r="W186" i="2"/>
  <c r="AA2" i="2"/>
  <c r="X3" i="2" s="1"/>
  <c r="Z3" i="2" s="1"/>
  <c r="W113" i="2"/>
  <c r="W162" i="7"/>
  <c r="W116" i="8"/>
  <c r="W117" i="2"/>
  <c r="W165" i="7"/>
  <c r="W116" i="7"/>
  <c r="W113" i="7"/>
  <c r="W366" i="2"/>
  <c r="W162" i="8"/>
  <c r="W114" i="8"/>
  <c r="W162" i="2"/>
  <c r="W114" i="2"/>
  <c r="W366" i="8"/>
  <c r="W165" i="8"/>
  <c r="W366" i="7"/>
  <c r="W113" i="8"/>
  <c r="W165" i="2"/>
  <c r="B17" i="8"/>
  <c r="M36" i="8"/>
  <c r="B12" i="8"/>
  <c r="B22" i="8"/>
  <c r="F13" i="5"/>
  <c r="M8" i="8"/>
  <c r="B19" i="8"/>
  <c r="M27" i="8"/>
  <c r="B15" i="8"/>
  <c r="M28" i="8"/>
  <c r="M22" i="8"/>
  <c r="M15" i="8"/>
  <c r="M16" i="8"/>
  <c r="M33" i="8"/>
  <c r="M17" i="8"/>
  <c r="M18" i="8"/>
  <c r="B32" i="8"/>
  <c r="M13" i="8"/>
  <c r="M12" i="8"/>
  <c r="M23" i="8"/>
  <c r="M21" i="8"/>
  <c r="B4" i="8"/>
  <c r="B10" i="8"/>
  <c r="W177" i="2"/>
  <c r="B11" i="8"/>
  <c r="B25" i="8"/>
  <c r="M34" i="8"/>
  <c r="M9" i="8"/>
  <c r="B13" i="5"/>
  <c r="B31" i="8"/>
  <c r="B28" i="8"/>
  <c r="B13" i="8"/>
  <c r="B20" i="8"/>
  <c r="B35" i="8"/>
  <c r="W306" i="2"/>
  <c r="B8" i="8"/>
  <c r="M10" i="8"/>
  <c r="B3" i="8"/>
  <c r="B16" i="8"/>
  <c r="M25" i="8"/>
  <c r="D13" i="5"/>
  <c r="M19" i="8"/>
  <c r="M26" i="8"/>
  <c r="M11" i="8"/>
  <c r="B23" i="8"/>
  <c r="M14" i="8"/>
  <c r="C95" i="1"/>
  <c r="M29" i="8"/>
  <c r="M7" i="8"/>
  <c r="B18" i="8"/>
  <c r="B2" i="8"/>
  <c r="B30" i="8"/>
  <c r="B34" i="8"/>
  <c r="B24" i="8"/>
  <c r="B14" i="8"/>
  <c r="B29" i="8"/>
  <c r="M24" i="8"/>
  <c r="B36" i="8"/>
  <c r="B5" i="8"/>
  <c r="M30" i="8"/>
  <c r="B7" i="8"/>
  <c r="B26" i="8"/>
  <c r="B33" i="8"/>
  <c r="W354" i="8"/>
  <c r="W354" i="2"/>
  <c r="W282" i="2"/>
  <c r="W258" i="8"/>
  <c r="W354" i="7"/>
  <c r="AA2" i="8"/>
  <c r="X3" i="8" s="1"/>
  <c r="Z3" i="8" s="1"/>
  <c r="AA3" i="8" s="1"/>
  <c r="X4" i="8" s="1"/>
  <c r="W306" i="8"/>
  <c r="W177" i="7"/>
  <c r="W174" i="8"/>
  <c r="W174" i="2"/>
  <c r="W177" i="8"/>
  <c r="W174" i="7"/>
  <c r="Y6" i="2"/>
  <c r="W32" i="8"/>
  <c r="W35" i="7"/>
  <c r="W210" i="8"/>
  <c r="Y11" i="8"/>
  <c r="Y3" i="7"/>
  <c r="W36" i="2"/>
  <c r="W30" i="2"/>
  <c r="Y5" i="2"/>
  <c r="W36" i="8"/>
  <c r="W29" i="7"/>
  <c r="W222" i="8"/>
  <c r="Y4" i="7"/>
  <c r="Y8" i="7"/>
  <c r="W270" i="8"/>
  <c r="W26" i="2"/>
  <c r="Y4" i="2"/>
  <c r="W34" i="8"/>
  <c r="W26" i="7"/>
  <c r="Y11" i="7"/>
  <c r="Y2" i="7"/>
  <c r="AA2" i="7" s="1"/>
  <c r="X3" i="7" s="1"/>
  <c r="F2" i="2"/>
  <c r="S3" i="1" s="1"/>
  <c r="Q3" i="1"/>
  <c r="W37" i="2"/>
  <c r="W32" i="2"/>
  <c r="Y3" i="2"/>
  <c r="W28" i="8"/>
  <c r="Y8" i="8"/>
  <c r="Y12" i="8"/>
  <c r="W35" i="8"/>
  <c r="W34" i="7"/>
  <c r="Y13" i="8"/>
  <c r="Y9" i="7"/>
  <c r="W294" i="7"/>
  <c r="Y12" i="2"/>
  <c r="W36" i="7"/>
  <c r="Y9" i="8"/>
  <c r="Y12" i="7"/>
  <c r="Y10" i="2"/>
  <c r="W28" i="7"/>
  <c r="W31" i="8"/>
  <c r="Y10" i="7"/>
  <c r="Y5" i="7"/>
  <c r="W31" i="2"/>
  <c r="Y9" i="2"/>
  <c r="W37" i="7"/>
  <c r="Y4" i="8"/>
  <c r="W294" i="8"/>
  <c r="W258" i="7" l="1"/>
  <c r="W390" i="7"/>
  <c r="W41" i="7"/>
  <c r="W93" i="7"/>
  <c r="W137" i="7"/>
  <c r="I84" i="2"/>
  <c r="U72" i="8"/>
  <c r="U72" i="7"/>
  <c r="U72" i="2"/>
  <c r="F15" i="6"/>
  <c r="D15" i="6"/>
  <c r="B15" i="6"/>
  <c r="I15" i="6"/>
  <c r="V15" i="8"/>
  <c r="V16" i="8" s="1"/>
  <c r="V17" i="8" s="1"/>
  <c r="V18" i="8" s="1"/>
  <c r="V19" i="8" s="1"/>
  <c r="V20" i="8" s="1"/>
  <c r="V21" i="8" s="1"/>
  <c r="V22" i="8" s="1"/>
  <c r="V23" i="8" s="1"/>
  <c r="V24" i="8" s="1"/>
  <c r="V25" i="8" s="1"/>
  <c r="V26" i="8" s="1"/>
  <c r="W15" i="8"/>
  <c r="W125" i="7"/>
  <c r="W306" i="7"/>
  <c r="W42" i="7"/>
  <c r="W20" i="7"/>
  <c r="W81" i="7"/>
  <c r="W129" i="7"/>
  <c r="W62" i="7"/>
  <c r="W21" i="7"/>
  <c r="W88" i="7"/>
  <c r="W105" i="7"/>
  <c r="W53" i="7"/>
  <c r="W91" i="7"/>
  <c r="W66" i="7"/>
  <c r="W210" i="7"/>
  <c r="W378" i="7"/>
  <c r="W140" i="8"/>
  <c r="W150" i="7"/>
  <c r="W15" i="7"/>
  <c r="W106" i="7"/>
  <c r="W46" i="7"/>
  <c r="W104" i="7"/>
  <c r="I39" i="2"/>
  <c r="U27" i="8"/>
  <c r="U27" i="7"/>
  <c r="U27" i="2"/>
  <c r="W22" i="7"/>
  <c r="F14" i="6"/>
  <c r="B14" i="6"/>
  <c r="I14" i="6"/>
  <c r="D14" i="6"/>
  <c r="AB2" i="2"/>
  <c r="AB2" i="8"/>
  <c r="Y3" i="1"/>
  <c r="I11" i="1" s="1"/>
  <c r="E87" i="1" s="1"/>
  <c r="AB2" i="7"/>
  <c r="W49" i="2"/>
  <c r="I164" i="2"/>
  <c r="U152" i="8"/>
  <c r="U152" i="2"/>
  <c r="W33" i="7"/>
  <c r="W48" i="7"/>
  <c r="W234" i="7"/>
  <c r="U152" i="7"/>
  <c r="I73" i="2"/>
  <c r="U61" i="8"/>
  <c r="U61" i="7"/>
  <c r="U61" i="2"/>
  <c r="W49" i="8"/>
  <c r="W47" i="7"/>
  <c r="W330" i="7"/>
  <c r="W30" i="7"/>
  <c r="V3" i="7"/>
  <c r="V4" i="7" s="1"/>
  <c r="V5" i="7" s="1"/>
  <c r="V6" i="7" s="1"/>
  <c r="V7" i="7" s="1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W3" i="7"/>
  <c r="I100" i="2"/>
  <c r="U88" i="8"/>
  <c r="U88" i="2"/>
  <c r="W141" i="7"/>
  <c r="W44" i="7"/>
  <c r="W90" i="7"/>
  <c r="W43" i="7"/>
  <c r="W32" i="7"/>
  <c r="W45" i="7"/>
  <c r="W6" i="7"/>
  <c r="Y6" i="7"/>
  <c r="W7" i="7"/>
  <c r="Y7" i="7"/>
  <c r="W101" i="7"/>
  <c r="W11" i="7"/>
  <c r="W23" i="7"/>
  <c r="I213" i="2"/>
  <c r="U201" i="8"/>
  <c r="U201" i="2"/>
  <c r="W8" i="7"/>
  <c r="W64" i="7"/>
  <c r="W125" i="8"/>
  <c r="W402" i="7"/>
  <c r="W77" i="7"/>
  <c r="I149" i="2"/>
  <c r="U137" i="8"/>
  <c r="U137" i="2"/>
  <c r="I103" i="2"/>
  <c r="U91" i="8"/>
  <c r="U91" i="2"/>
  <c r="W89" i="7"/>
  <c r="W4" i="7"/>
  <c r="W128" i="7"/>
  <c r="W222" i="7"/>
  <c r="W10" i="7"/>
  <c r="W16" i="7"/>
  <c r="W94" i="8"/>
  <c r="W9" i="7"/>
  <c r="W79" i="8"/>
  <c r="I118" i="2"/>
  <c r="U106" i="8"/>
  <c r="U106" i="2"/>
  <c r="W49" i="7"/>
  <c r="W47" i="8"/>
  <c r="U201" i="7"/>
  <c r="W50" i="7"/>
  <c r="W12" i="7"/>
  <c r="W140" i="7"/>
  <c r="M1" i="5"/>
  <c r="B1" i="5"/>
  <c r="W68" i="7"/>
  <c r="I71" i="2"/>
  <c r="U59" i="8"/>
  <c r="U59" i="2"/>
  <c r="W153" i="7"/>
  <c r="W92" i="7"/>
  <c r="W65" i="7"/>
  <c r="W114" i="7"/>
  <c r="W282" i="7"/>
  <c r="I74" i="2"/>
  <c r="U62" i="8"/>
  <c r="U62" i="2"/>
  <c r="W198" i="7"/>
  <c r="W80" i="7"/>
  <c r="F13" i="6"/>
  <c r="B26" i="7"/>
  <c r="C92" i="1"/>
  <c r="B21" i="7"/>
  <c r="B18" i="7"/>
  <c r="B4" i="7"/>
  <c r="B13" i="7"/>
  <c r="B28" i="7"/>
  <c r="B8" i="7"/>
  <c r="B32" i="7"/>
  <c r="B23" i="7"/>
  <c r="B5" i="7"/>
  <c r="B27" i="7"/>
  <c r="B10" i="7"/>
  <c r="B34" i="7"/>
  <c r="B22" i="7"/>
  <c r="B3" i="7"/>
  <c r="B19" i="7"/>
  <c r="B17" i="7"/>
  <c r="B36" i="7"/>
  <c r="B6" i="7"/>
  <c r="B13" i="6"/>
  <c r="B29" i="7"/>
  <c r="B15" i="7"/>
  <c r="B25" i="7"/>
  <c r="B12" i="7"/>
  <c r="B16" i="7"/>
  <c r="B2" i="7"/>
  <c r="B31" i="7"/>
  <c r="B35" i="7"/>
  <c r="B14" i="7"/>
  <c r="B24" i="7"/>
  <c r="D13" i="6"/>
  <c r="B33" i="7"/>
  <c r="B20" i="7"/>
  <c r="B7" i="7"/>
  <c r="B11" i="7"/>
  <c r="B30" i="7"/>
  <c r="B9" i="7"/>
  <c r="M27" i="7"/>
  <c r="M24" i="7"/>
  <c r="M10" i="7"/>
  <c r="M34" i="7"/>
  <c r="M19" i="7"/>
  <c r="M14" i="7"/>
  <c r="M29" i="7"/>
  <c r="M11" i="7"/>
  <c r="M33" i="7"/>
  <c r="M6" i="7"/>
  <c r="M16" i="7"/>
  <c r="M25" i="7"/>
  <c r="M30" i="7"/>
  <c r="M13" i="7"/>
  <c r="M23" i="7"/>
  <c r="M32" i="7"/>
  <c r="M28" i="7"/>
  <c r="B12" i="6"/>
  <c r="C91" i="1"/>
  <c r="M12" i="7"/>
  <c r="F12" i="6"/>
  <c r="D12" i="6"/>
  <c r="M35" i="7"/>
  <c r="M21" i="7"/>
  <c r="M31" i="7"/>
  <c r="M3" i="7"/>
  <c r="M8" i="7"/>
  <c r="M18" i="7"/>
  <c r="M22" i="7"/>
  <c r="M2" i="7"/>
  <c r="Q2" i="7" s="1"/>
  <c r="M20" i="7"/>
  <c r="M5" i="7"/>
  <c r="M9" i="7"/>
  <c r="M15" i="7"/>
  <c r="M26" i="7"/>
  <c r="M36" i="7"/>
  <c r="M4" i="7"/>
  <c r="M7" i="7"/>
  <c r="M17" i="7"/>
  <c r="V15" i="2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F2" i="8"/>
  <c r="S3" i="5" s="1"/>
  <c r="Q3" i="5"/>
  <c r="Z4" i="8"/>
  <c r="AA4" i="8" s="1"/>
  <c r="X5" i="8" s="1"/>
  <c r="Z3" i="7"/>
  <c r="AA3" i="7" s="1"/>
  <c r="X4" i="7" s="1"/>
  <c r="AA3" i="2"/>
  <c r="X4" i="2" s="1"/>
  <c r="N3" i="1"/>
  <c r="T3" i="1"/>
  <c r="U3" i="1" s="1"/>
  <c r="H11" i="1"/>
  <c r="W152" i="7" l="1"/>
  <c r="W59" i="8"/>
  <c r="W201" i="7"/>
  <c r="I115" i="2"/>
  <c r="U103" i="8"/>
  <c r="U103" i="2"/>
  <c r="U103" i="7"/>
  <c r="W72" i="2"/>
  <c r="W72" i="8"/>
  <c r="W59" i="2"/>
  <c r="W137" i="2"/>
  <c r="W62" i="8"/>
  <c r="I161" i="2"/>
  <c r="U149" i="8"/>
  <c r="U149" i="2"/>
  <c r="U149" i="7"/>
  <c r="W201" i="2"/>
  <c r="I96" i="2"/>
  <c r="U84" i="8"/>
  <c r="U84" i="2"/>
  <c r="U84" i="7"/>
  <c r="I86" i="2"/>
  <c r="U74" i="8"/>
  <c r="U74" i="2"/>
  <c r="U74" i="7"/>
  <c r="W201" i="8"/>
  <c r="I225" i="2"/>
  <c r="U213" i="8"/>
  <c r="U213" i="7"/>
  <c r="U213" i="2"/>
  <c r="W106" i="2"/>
  <c r="I83" i="2"/>
  <c r="U71" i="8"/>
  <c r="U71" i="2"/>
  <c r="U71" i="7"/>
  <c r="W106" i="8"/>
  <c r="W88" i="2"/>
  <c r="I130" i="2"/>
  <c r="U118" i="8"/>
  <c r="U118" i="2"/>
  <c r="U118" i="7"/>
  <c r="W88" i="8"/>
  <c r="W61" i="2"/>
  <c r="W152" i="2"/>
  <c r="I112" i="2"/>
  <c r="U100" i="8"/>
  <c r="U100" i="2"/>
  <c r="U100" i="7"/>
  <c r="W61" i="7"/>
  <c r="W152" i="8"/>
  <c r="W91" i="2"/>
  <c r="I51" i="2"/>
  <c r="U39" i="8"/>
  <c r="U39" i="2"/>
  <c r="U39" i="7"/>
  <c r="W62" i="2"/>
  <c r="W137" i="8"/>
  <c r="W61" i="8"/>
  <c r="I176" i="2"/>
  <c r="U164" i="8"/>
  <c r="U164" i="2"/>
  <c r="U164" i="7"/>
  <c r="F2" i="7"/>
  <c r="S3" i="6" s="1"/>
  <c r="Q3" i="6"/>
  <c r="I85" i="2"/>
  <c r="U73" i="8"/>
  <c r="U73" i="2"/>
  <c r="U73" i="7"/>
  <c r="V27" i="2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W27" i="2"/>
  <c r="W72" i="7"/>
  <c r="V27" i="7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W27" i="7"/>
  <c r="W91" i="8"/>
  <c r="V27" i="8"/>
  <c r="V28" i="8" s="1"/>
  <c r="V29" i="8" s="1"/>
  <c r="V30" i="8" s="1"/>
  <c r="V31" i="8" s="1"/>
  <c r="V32" i="8" s="1"/>
  <c r="V33" i="8" s="1"/>
  <c r="V34" i="8" s="1"/>
  <c r="V35" i="8" s="1"/>
  <c r="V36" i="8" s="1"/>
  <c r="V37" i="8" s="1"/>
  <c r="V38" i="8" s="1"/>
  <c r="W27" i="8"/>
  <c r="H11" i="5"/>
  <c r="N3" i="5"/>
  <c r="T3" i="5"/>
  <c r="U3" i="5" s="1"/>
  <c r="Z4" i="7"/>
  <c r="AA4" i="7" s="1"/>
  <c r="X5" i="7" s="1"/>
  <c r="Z5" i="8"/>
  <c r="AA5" i="8" s="1"/>
  <c r="X6" i="8" s="1"/>
  <c r="J11" i="1"/>
  <c r="D87" i="1"/>
  <c r="N4" i="1"/>
  <c r="O4" i="1"/>
  <c r="Z4" i="2"/>
  <c r="AA4" i="2" s="1"/>
  <c r="X5" i="2" s="1"/>
  <c r="W100" i="8" l="1"/>
  <c r="W71" i="7"/>
  <c r="W84" i="7"/>
  <c r="I98" i="2"/>
  <c r="U86" i="8"/>
  <c r="U86" i="2"/>
  <c r="U86" i="7"/>
  <c r="W84" i="8"/>
  <c r="W100" i="2"/>
  <c r="U83" i="8"/>
  <c r="I95" i="2"/>
  <c r="U83" i="2"/>
  <c r="U83" i="7"/>
  <c r="U96" i="8"/>
  <c r="I108" i="2"/>
  <c r="U96" i="2"/>
  <c r="U96" i="7"/>
  <c r="W103" i="7"/>
  <c r="W73" i="2"/>
  <c r="V39" i="2"/>
  <c r="V40" i="2" s="1"/>
  <c r="V41" i="2" s="1"/>
  <c r="V42" i="2" s="1"/>
  <c r="V43" i="2" s="1"/>
  <c r="V44" i="2" s="1"/>
  <c r="V45" i="2" s="1"/>
  <c r="V46" i="2" s="1"/>
  <c r="V47" i="2" s="1"/>
  <c r="V48" i="2" s="1"/>
  <c r="V49" i="2" s="1"/>
  <c r="V50" i="2" s="1"/>
  <c r="W39" i="2"/>
  <c r="W103" i="2"/>
  <c r="W39" i="7"/>
  <c r="V39" i="7"/>
  <c r="V40" i="7" s="1"/>
  <c r="V41" i="7" s="1"/>
  <c r="V42" i="7" s="1"/>
  <c r="V43" i="7" s="1"/>
  <c r="V44" i="7" s="1"/>
  <c r="V45" i="7" s="1"/>
  <c r="V46" i="7" s="1"/>
  <c r="V47" i="7" s="1"/>
  <c r="V48" i="7" s="1"/>
  <c r="V49" i="7" s="1"/>
  <c r="V50" i="7" s="1"/>
  <c r="W73" i="8"/>
  <c r="W213" i="2"/>
  <c r="W149" i="7"/>
  <c r="W103" i="8"/>
  <c r="W71" i="2"/>
  <c r="W213" i="7"/>
  <c r="W149" i="2"/>
  <c r="U115" i="8"/>
  <c r="I127" i="2"/>
  <c r="U115" i="2"/>
  <c r="U115" i="7"/>
  <c r="W74" i="8"/>
  <c r="U112" i="8"/>
  <c r="I124" i="2"/>
  <c r="U112" i="2"/>
  <c r="U112" i="7"/>
  <c r="W71" i="8"/>
  <c r="W118" i="7"/>
  <c r="W213" i="8"/>
  <c r="W149" i="8"/>
  <c r="V39" i="8"/>
  <c r="V40" i="8" s="1"/>
  <c r="V41" i="8" s="1"/>
  <c r="V42" i="8" s="1"/>
  <c r="V43" i="8" s="1"/>
  <c r="V44" i="8" s="1"/>
  <c r="V45" i="8" s="1"/>
  <c r="V46" i="8" s="1"/>
  <c r="V47" i="8" s="1"/>
  <c r="V48" i="8" s="1"/>
  <c r="V49" i="8" s="1"/>
  <c r="V50" i="8" s="1"/>
  <c r="W39" i="8"/>
  <c r="I237" i="2"/>
  <c r="U225" i="8"/>
  <c r="U225" i="2"/>
  <c r="U225" i="7"/>
  <c r="I173" i="2"/>
  <c r="U161" i="8"/>
  <c r="U161" i="2"/>
  <c r="U161" i="7"/>
  <c r="U3" i="6"/>
  <c r="W164" i="7"/>
  <c r="W118" i="8"/>
  <c r="W100" i="7"/>
  <c r="I142" i="2"/>
  <c r="U130" i="7"/>
  <c r="U130" i="8"/>
  <c r="U130" i="2"/>
  <c r="W164" i="8"/>
  <c r="W74" i="7"/>
  <c r="W84" i="2"/>
  <c r="W73" i="7"/>
  <c r="I97" i="2"/>
  <c r="U85" i="8"/>
  <c r="U85" i="2"/>
  <c r="U85" i="7"/>
  <c r="U51" i="8"/>
  <c r="I63" i="2"/>
  <c r="U51" i="2"/>
  <c r="U51" i="7"/>
  <c r="T3" i="6"/>
  <c r="H11" i="6"/>
  <c r="N3" i="6"/>
  <c r="W118" i="2"/>
  <c r="W164" i="2"/>
  <c r="I188" i="2"/>
  <c r="U176" i="8"/>
  <c r="U176" i="2"/>
  <c r="U176" i="7"/>
  <c r="W74" i="2"/>
  <c r="O4" i="5"/>
  <c r="V4" i="5" s="1"/>
  <c r="N4" i="5"/>
  <c r="D93" i="1"/>
  <c r="J11" i="5"/>
  <c r="Z6" i="8"/>
  <c r="AA6" i="8" s="1"/>
  <c r="X7" i="8" s="1"/>
  <c r="Z5" i="7"/>
  <c r="AA5" i="7" s="1"/>
  <c r="X6" i="7" s="1"/>
  <c r="O5" i="1"/>
  <c r="V5" i="1" s="1"/>
  <c r="K11" i="1"/>
  <c r="F87" i="1"/>
  <c r="P4" i="1"/>
  <c r="Z5" i="2"/>
  <c r="AA5" i="2" s="1"/>
  <c r="X6" i="2" s="1"/>
  <c r="Q4" i="1"/>
  <c r="R4" i="1"/>
  <c r="S4" i="1" s="1"/>
  <c r="V4" i="1"/>
  <c r="W176" i="7" l="1"/>
  <c r="W115" i="8"/>
  <c r="W161" i="7"/>
  <c r="W86" i="7"/>
  <c r="U127" i="8"/>
  <c r="I139" i="2"/>
  <c r="U127" i="7"/>
  <c r="U127" i="2"/>
  <c r="W86" i="2"/>
  <c r="U95" i="8"/>
  <c r="I107" i="2"/>
  <c r="U95" i="7"/>
  <c r="U95" i="2"/>
  <c r="W161" i="8"/>
  <c r="W112" i="7"/>
  <c r="W86" i="8"/>
  <c r="I185" i="2"/>
  <c r="U173" i="8"/>
  <c r="U173" i="2"/>
  <c r="U173" i="7"/>
  <c r="W112" i="2"/>
  <c r="I110" i="2"/>
  <c r="U98" i="8"/>
  <c r="U98" i="2"/>
  <c r="U98" i="7"/>
  <c r="I109" i="2"/>
  <c r="U97" i="8"/>
  <c r="U97" i="2"/>
  <c r="U97" i="7"/>
  <c r="O4" i="6"/>
  <c r="N4" i="6"/>
  <c r="P4" i="6" s="1"/>
  <c r="V4" i="6"/>
  <c r="N5" i="6" s="1"/>
  <c r="R4" i="6"/>
  <c r="S4" i="6" s="1"/>
  <c r="Q4" i="6"/>
  <c r="W225" i="7"/>
  <c r="I136" i="2"/>
  <c r="U124" i="8"/>
  <c r="U124" i="2"/>
  <c r="U124" i="7"/>
  <c r="W96" i="7"/>
  <c r="I200" i="2"/>
  <c r="U188" i="8"/>
  <c r="U188" i="2"/>
  <c r="U188" i="7"/>
  <c r="V51" i="7"/>
  <c r="V52" i="7" s="1"/>
  <c r="V53" i="7" s="1"/>
  <c r="V54" i="7" s="1"/>
  <c r="V55" i="7" s="1"/>
  <c r="V56" i="7" s="1"/>
  <c r="V57" i="7" s="1"/>
  <c r="V58" i="7" s="1"/>
  <c r="V59" i="7" s="1"/>
  <c r="V60" i="7" s="1"/>
  <c r="V61" i="7" s="1"/>
  <c r="V62" i="7" s="1"/>
  <c r="W51" i="7"/>
  <c r="W112" i="8"/>
  <c r="W96" i="2"/>
  <c r="W176" i="8"/>
  <c r="J11" i="6"/>
  <c r="D90" i="1"/>
  <c r="V51" i="2"/>
  <c r="V52" i="2" s="1"/>
  <c r="V53" i="2" s="1"/>
  <c r="V54" i="2" s="1"/>
  <c r="V55" i="2" s="1"/>
  <c r="V56" i="2" s="1"/>
  <c r="V57" i="2" s="1"/>
  <c r="V58" i="2" s="1"/>
  <c r="V59" i="2" s="1"/>
  <c r="V60" i="2" s="1"/>
  <c r="V61" i="2" s="1"/>
  <c r="V62" i="2" s="1"/>
  <c r="W51" i="2"/>
  <c r="W130" i="8"/>
  <c r="W225" i="8"/>
  <c r="I120" i="2"/>
  <c r="U108" i="8"/>
  <c r="U108" i="2"/>
  <c r="U108" i="7"/>
  <c r="W176" i="2"/>
  <c r="W83" i="8"/>
  <c r="W130" i="2"/>
  <c r="W225" i="2"/>
  <c r="I75" i="2"/>
  <c r="U63" i="8"/>
  <c r="U63" i="7"/>
  <c r="U63" i="2"/>
  <c r="W130" i="7"/>
  <c r="I249" i="2"/>
  <c r="U237" i="8"/>
  <c r="U237" i="2"/>
  <c r="U237" i="7"/>
  <c r="W96" i="8"/>
  <c r="W85" i="2"/>
  <c r="W85" i="8"/>
  <c r="W161" i="2"/>
  <c r="V51" i="8"/>
  <c r="V52" i="8" s="1"/>
  <c r="V53" i="8" s="1"/>
  <c r="V54" i="8" s="1"/>
  <c r="V55" i="8" s="1"/>
  <c r="V56" i="8" s="1"/>
  <c r="V57" i="8" s="1"/>
  <c r="V58" i="8" s="1"/>
  <c r="V59" i="8" s="1"/>
  <c r="V60" i="8" s="1"/>
  <c r="V61" i="8" s="1"/>
  <c r="V62" i="8" s="1"/>
  <c r="W51" i="8"/>
  <c r="I154" i="2"/>
  <c r="U142" i="8"/>
  <c r="U142" i="2"/>
  <c r="U142" i="7"/>
  <c r="W115" i="7"/>
  <c r="W83" i="7"/>
  <c r="W85" i="7"/>
  <c r="W115" i="2"/>
  <c r="W83" i="2"/>
  <c r="P4" i="5"/>
  <c r="K11" i="5"/>
  <c r="F93" i="1"/>
  <c r="G93" i="1" s="1"/>
  <c r="Q4" i="5"/>
  <c r="N5" i="5"/>
  <c r="O5" i="5"/>
  <c r="Q5" i="5" s="1"/>
  <c r="R4" i="5"/>
  <c r="S4" i="5" s="1"/>
  <c r="Z6" i="7"/>
  <c r="AA6" i="7" s="1"/>
  <c r="X7" i="7" s="1"/>
  <c r="Z7" i="8"/>
  <c r="AA7" i="8" s="1"/>
  <c r="X8" i="8" s="1"/>
  <c r="Z6" i="2"/>
  <c r="AA6" i="2" s="1"/>
  <c r="X7" i="2" s="1"/>
  <c r="N5" i="1"/>
  <c r="P5" i="1" s="1"/>
  <c r="T4" i="1"/>
  <c r="U4" i="1" s="1"/>
  <c r="W95" i="8" l="1"/>
  <c r="W237" i="7"/>
  <c r="W173" i="7"/>
  <c r="W127" i="2"/>
  <c r="W142" i="2"/>
  <c r="I261" i="2"/>
  <c r="U249" i="8"/>
  <c r="U249" i="2"/>
  <c r="U249" i="7"/>
  <c r="W108" i="2"/>
  <c r="W173" i="2"/>
  <c r="W127" i="7"/>
  <c r="W98" i="8"/>
  <c r="W237" i="2"/>
  <c r="W173" i="8"/>
  <c r="I151" i="2"/>
  <c r="U139" i="8"/>
  <c r="U139" i="7"/>
  <c r="U139" i="2"/>
  <c r="O6" i="6"/>
  <c r="I197" i="2"/>
  <c r="U185" i="8"/>
  <c r="U185" i="2"/>
  <c r="U185" i="7"/>
  <c r="W127" i="8"/>
  <c r="I119" i="2"/>
  <c r="U107" i="8"/>
  <c r="U107" i="2"/>
  <c r="U107" i="7"/>
  <c r="V63" i="2"/>
  <c r="V64" i="2" s="1"/>
  <c r="V65" i="2" s="1"/>
  <c r="V66" i="2" s="1"/>
  <c r="V67" i="2" s="1"/>
  <c r="V68" i="2" s="1"/>
  <c r="V69" i="2" s="1"/>
  <c r="V70" i="2" s="1"/>
  <c r="V71" i="2" s="1"/>
  <c r="V72" i="2" s="1"/>
  <c r="V73" i="2" s="1"/>
  <c r="V74" i="2" s="1"/>
  <c r="W63" i="2"/>
  <c r="W188" i="7"/>
  <c r="O5" i="6"/>
  <c r="P5" i="6"/>
  <c r="W142" i="7"/>
  <c r="I132" i="2"/>
  <c r="U120" i="8"/>
  <c r="U120" i="2"/>
  <c r="U120" i="7"/>
  <c r="W188" i="2"/>
  <c r="T4" i="6"/>
  <c r="U4" i="6" s="1"/>
  <c r="I122" i="2"/>
  <c r="U110" i="8"/>
  <c r="U110" i="2"/>
  <c r="U110" i="7"/>
  <c r="W97" i="7"/>
  <c r="W237" i="8"/>
  <c r="W63" i="7"/>
  <c r="V63" i="7"/>
  <c r="V64" i="7" s="1"/>
  <c r="V65" i="7" s="1"/>
  <c r="V66" i="7" s="1"/>
  <c r="V67" i="7" s="1"/>
  <c r="V68" i="7" s="1"/>
  <c r="V69" i="7" s="1"/>
  <c r="V70" i="7" s="1"/>
  <c r="V71" i="7" s="1"/>
  <c r="V72" i="7" s="1"/>
  <c r="V73" i="7" s="1"/>
  <c r="V74" i="7" s="1"/>
  <c r="V63" i="8"/>
  <c r="V64" i="8" s="1"/>
  <c r="V65" i="8" s="1"/>
  <c r="V66" i="8" s="1"/>
  <c r="V67" i="8" s="1"/>
  <c r="V68" i="8" s="1"/>
  <c r="V69" i="8" s="1"/>
  <c r="V70" i="8" s="1"/>
  <c r="V71" i="8" s="1"/>
  <c r="V72" i="8" s="1"/>
  <c r="V73" i="8" s="1"/>
  <c r="V74" i="8" s="1"/>
  <c r="W63" i="8"/>
  <c r="W188" i="8"/>
  <c r="I87" i="2"/>
  <c r="U75" i="8"/>
  <c r="U75" i="2"/>
  <c r="U75" i="7"/>
  <c r="I212" i="2"/>
  <c r="U200" i="8"/>
  <c r="U200" i="2"/>
  <c r="U200" i="7"/>
  <c r="W97" i="2"/>
  <c r="I148" i="2"/>
  <c r="U136" i="8"/>
  <c r="U136" i="2"/>
  <c r="U136" i="7"/>
  <c r="W142" i="8"/>
  <c r="I166" i="2"/>
  <c r="U154" i="8"/>
  <c r="U154" i="2"/>
  <c r="U154" i="7"/>
  <c r="W97" i="8"/>
  <c r="W108" i="8"/>
  <c r="I121" i="2"/>
  <c r="U109" i="8"/>
  <c r="U109" i="2"/>
  <c r="U109" i="7"/>
  <c r="W124" i="8"/>
  <c r="W108" i="7"/>
  <c r="W124" i="7"/>
  <c r="W98" i="7"/>
  <c r="W95" i="2"/>
  <c r="F90" i="1"/>
  <c r="G90" i="1" s="1"/>
  <c r="K11" i="6"/>
  <c r="W124" i="2"/>
  <c r="W98" i="2"/>
  <c r="W95" i="7"/>
  <c r="T4" i="5"/>
  <c r="U4" i="5" s="1"/>
  <c r="R5" i="5" s="1"/>
  <c r="S5" i="5" s="1"/>
  <c r="P5" i="5"/>
  <c r="V5" i="5"/>
  <c r="N6" i="5" s="1"/>
  <c r="O6" i="5"/>
  <c r="R5" i="1"/>
  <c r="Z7" i="2"/>
  <c r="AA7" i="2" s="1"/>
  <c r="X8" i="2" s="1"/>
  <c r="Z8" i="8"/>
  <c r="AA8" i="8" s="1"/>
  <c r="X9" i="8" s="1"/>
  <c r="Z7" i="7"/>
  <c r="AA7" i="7" s="1"/>
  <c r="X8" i="7" s="1"/>
  <c r="N6" i="1"/>
  <c r="O6" i="1"/>
  <c r="Q5" i="1"/>
  <c r="W154" i="7" l="1"/>
  <c r="V75" i="7"/>
  <c r="V76" i="7" s="1"/>
  <c r="V77" i="7" s="1"/>
  <c r="V78" i="7" s="1"/>
  <c r="V79" i="7" s="1"/>
  <c r="V80" i="7" s="1"/>
  <c r="V81" i="7" s="1"/>
  <c r="V82" i="7" s="1"/>
  <c r="V83" i="7" s="1"/>
  <c r="V84" i="7" s="1"/>
  <c r="V85" i="7" s="1"/>
  <c r="V86" i="7" s="1"/>
  <c r="W75" i="7"/>
  <c r="W110" i="2"/>
  <c r="W139" i="7"/>
  <c r="W249" i="2"/>
  <c r="W154" i="2"/>
  <c r="V75" i="2"/>
  <c r="V76" i="2" s="1"/>
  <c r="V77" i="2" s="1"/>
  <c r="V78" i="2" s="1"/>
  <c r="V79" i="2" s="1"/>
  <c r="V80" i="2" s="1"/>
  <c r="V81" i="2" s="1"/>
  <c r="V82" i="2" s="1"/>
  <c r="V83" i="2" s="1"/>
  <c r="V84" i="2" s="1"/>
  <c r="V85" i="2" s="1"/>
  <c r="V86" i="2" s="1"/>
  <c r="W75" i="2"/>
  <c r="W110" i="8"/>
  <c r="W139" i="8"/>
  <c r="W249" i="8"/>
  <c r="I163" i="2"/>
  <c r="U151" i="8"/>
  <c r="U151" i="2"/>
  <c r="U151" i="7"/>
  <c r="I273" i="2"/>
  <c r="U261" i="8"/>
  <c r="U261" i="7"/>
  <c r="U261" i="2"/>
  <c r="R5" i="6"/>
  <c r="T5" i="6" s="1"/>
  <c r="W107" i="7"/>
  <c r="W107" i="2"/>
  <c r="W107" i="8"/>
  <c r="W120" i="7"/>
  <c r="I131" i="2"/>
  <c r="U119" i="8"/>
  <c r="U119" i="2"/>
  <c r="U119" i="7"/>
  <c r="W200" i="2"/>
  <c r="I178" i="2"/>
  <c r="U166" i="8"/>
  <c r="U166" i="2"/>
  <c r="U166" i="7"/>
  <c r="W120" i="2"/>
  <c r="W139" i="2"/>
  <c r="W154" i="8"/>
  <c r="I99" i="2"/>
  <c r="U87" i="8"/>
  <c r="U87" i="2"/>
  <c r="U87" i="7"/>
  <c r="W120" i="8"/>
  <c r="V6" i="6"/>
  <c r="N7" i="6" s="1"/>
  <c r="Q6" i="6"/>
  <c r="W249" i="7"/>
  <c r="I144" i="2"/>
  <c r="U132" i="8"/>
  <c r="U132" i="2"/>
  <c r="U132" i="7"/>
  <c r="W185" i="7"/>
  <c r="V5" i="6"/>
  <c r="N6" i="6" s="1"/>
  <c r="W110" i="7"/>
  <c r="I134" i="2"/>
  <c r="U122" i="8"/>
  <c r="U122" i="2"/>
  <c r="U122" i="7"/>
  <c r="P6" i="6"/>
  <c r="W109" i="7"/>
  <c r="W109" i="2"/>
  <c r="W109" i="8"/>
  <c r="W185" i="2"/>
  <c r="I224" i="2"/>
  <c r="U212" i="8"/>
  <c r="U212" i="2"/>
  <c r="U212" i="7"/>
  <c r="V75" i="8"/>
  <c r="V76" i="8" s="1"/>
  <c r="V77" i="8" s="1"/>
  <c r="V78" i="8" s="1"/>
  <c r="V79" i="8" s="1"/>
  <c r="V80" i="8" s="1"/>
  <c r="V81" i="8" s="1"/>
  <c r="V82" i="8" s="1"/>
  <c r="V83" i="8" s="1"/>
  <c r="V84" i="8" s="1"/>
  <c r="V85" i="8" s="1"/>
  <c r="V86" i="8" s="1"/>
  <c r="W75" i="8"/>
  <c r="W136" i="8"/>
  <c r="I160" i="2"/>
  <c r="U148" i="2"/>
  <c r="U148" i="8"/>
  <c r="U148" i="7"/>
  <c r="I133" i="2"/>
  <c r="U121" i="8"/>
  <c r="U121" i="2"/>
  <c r="U121" i="7"/>
  <c r="W185" i="8"/>
  <c r="W200" i="8"/>
  <c r="W136" i="7"/>
  <c r="W136" i="2"/>
  <c r="W200" i="7"/>
  <c r="Q5" i="6"/>
  <c r="I209" i="2"/>
  <c r="U197" i="8"/>
  <c r="U197" i="7"/>
  <c r="U197" i="2"/>
  <c r="P6" i="5"/>
  <c r="T5" i="5"/>
  <c r="U5" i="5" s="1"/>
  <c r="R6" i="5" s="1"/>
  <c r="S6" i="5" s="1"/>
  <c r="Q6" i="5"/>
  <c r="V6" i="1"/>
  <c r="N7" i="1" s="1"/>
  <c r="V6" i="5"/>
  <c r="N7" i="5" s="1"/>
  <c r="O7" i="5"/>
  <c r="Q6" i="1"/>
  <c r="Z8" i="7"/>
  <c r="AA8" i="7" s="1"/>
  <c r="X9" i="7" s="1"/>
  <c r="Z8" i="2"/>
  <c r="AA8" i="2" s="1"/>
  <c r="X9" i="2" s="1"/>
  <c r="O7" i="1"/>
  <c r="T5" i="1"/>
  <c r="S5" i="1"/>
  <c r="Z9" i="8"/>
  <c r="AA9" i="8" s="1"/>
  <c r="X10" i="8" s="1"/>
  <c r="P6" i="1"/>
  <c r="W166" i="2" l="1"/>
  <c r="W261" i="7"/>
  <c r="I146" i="2"/>
  <c r="U134" i="8"/>
  <c r="U134" i="7"/>
  <c r="U134" i="2"/>
  <c r="W261" i="8"/>
  <c r="W166" i="7"/>
  <c r="W122" i="2"/>
  <c r="W119" i="7"/>
  <c r="I285" i="2"/>
  <c r="U273" i="8"/>
  <c r="U273" i="7"/>
  <c r="U273" i="2"/>
  <c r="W261" i="2"/>
  <c r="W151" i="7"/>
  <c r="W212" i="7"/>
  <c r="S5" i="6"/>
  <c r="U5" i="6" s="1"/>
  <c r="R6" i="6" s="1"/>
  <c r="W87" i="8"/>
  <c r="V87" i="8"/>
  <c r="V88" i="8" s="1"/>
  <c r="V89" i="8" s="1"/>
  <c r="V90" i="8" s="1"/>
  <c r="V91" i="8" s="1"/>
  <c r="V92" i="8" s="1"/>
  <c r="V93" i="8" s="1"/>
  <c r="V94" i="8" s="1"/>
  <c r="V95" i="8" s="1"/>
  <c r="V96" i="8" s="1"/>
  <c r="V97" i="8" s="1"/>
  <c r="V98" i="8" s="1"/>
  <c r="W119" i="8"/>
  <c r="W151" i="2"/>
  <c r="W122" i="7"/>
  <c r="I190" i="2"/>
  <c r="U178" i="8"/>
  <c r="U178" i="2"/>
  <c r="U178" i="7"/>
  <c r="V87" i="7"/>
  <c r="V88" i="7" s="1"/>
  <c r="V89" i="7" s="1"/>
  <c r="V90" i="7" s="1"/>
  <c r="V91" i="7" s="1"/>
  <c r="V92" i="7" s="1"/>
  <c r="V93" i="7" s="1"/>
  <c r="V94" i="7" s="1"/>
  <c r="V95" i="7" s="1"/>
  <c r="V96" i="7" s="1"/>
  <c r="V97" i="7" s="1"/>
  <c r="V98" i="7" s="1"/>
  <c r="W87" i="7"/>
  <c r="O7" i="6"/>
  <c r="P7" i="6"/>
  <c r="V7" i="6"/>
  <c r="U99" i="8"/>
  <c r="I111" i="2"/>
  <c r="U99" i="7"/>
  <c r="U99" i="2"/>
  <c r="I143" i="2"/>
  <c r="U131" i="8"/>
  <c r="U131" i="7"/>
  <c r="U131" i="2"/>
  <c r="W151" i="8"/>
  <c r="W212" i="2"/>
  <c r="W212" i="8"/>
  <c r="W197" i="8"/>
  <c r="U163" i="8"/>
  <c r="I175" i="2"/>
  <c r="U163" i="7"/>
  <c r="U163" i="2"/>
  <c r="W122" i="8"/>
  <c r="V87" i="2"/>
  <c r="V88" i="2" s="1"/>
  <c r="V89" i="2" s="1"/>
  <c r="V90" i="2" s="1"/>
  <c r="V91" i="2" s="1"/>
  <c r="V92" i="2" s="1"/>
  <c r="V93" i="2" s="1"/>
  <c r="V94" i="2" s="1"/>
  <c r="V95" i="2" s="1"/>
  <c r="V96" i="2" s="1"/>
  <c r="V97" i="2" s="1"/>
  <c r="V98" i="2" s="1"/>
  <c r="W87" i="2"/>
  <c r="W197" i="7"/>
  <c r="W121" i="8"/>
  <c r="I221" i="2"/>
  <c r="U209" i="8"/>
  <c r="U209" i="2"/>
  <c r="U209" i="7"/>
  <c r="I145" i="2"/>
  <c r="U133" i="8"/>
  <c r="U133" i="7"/>
  <c r="U133" i="2"/>
  <c r="W166" i="8"/>
  <c r="I236" i="2"/>
  <c r="U224" i="8"/>
  <c r="U224" i="2"/>
  <c r="U224" i="7"/>
  <c r="W148" i="8"/>
  <c r="W132" i="2"/>
  <c r="Q7" i="6"/>
  <c r="O8" i="6"/>
  <c r="V8" i="6" s="1"/>
  <c r="P7" i="1"/>
  <c r="N8" i="6"/>
  <c r="N9" i="6" s="1"/>
  <c r="W148" i="2"/>
  <c r="W132" i="8"/>
  <c r="W119" i="2"/>
  <c r="W197" i="2"/>
  <c r="W121" i="7"/>
  <c r="W121" i="2"/>
  <c r="W148" i="7"/>
  <c r="W132" i="7"/>
  <c r="I172" i="2"/>
  <c r="U160" i="8"/>
  <c r="U160" i="2"/>
  <c r="U160" i="7"/>
  <c r="I156" i="2"/>
  <c r="U144" i="8"/>
  <c r="U144" i="2"/>
  <c r="U144" i="7"/>
  <c r="Q7" i="1"/>
  <c r="P7" i="5"/>
  <c r="T6" i="5"/>
  <c r="U6" i="5" s="1"/>
  <c r="R7" i="5" s="1"/>
  <c r="S7" i="5" s="1"/>
  <c r="Q7" i="5"/>
  <c r="O8" i="5"/>
  <c r="V8" i="5" s="1"/>
  <c r="V7" i="5"/>
  <c r="N8" i="5" s="1"/>
  <c r="Z10" i="8"/>
  <c r="AA10" i="8" s="1"/>
  <c r="X11" i="8" s="1"/>
  <c r="Z9" i="2"/>
  <c r="AA9" i="2" s="1"/>
  <c r="X10" i="2" s="1"/>
  <c r="Z9" i="7"/>
  <c r="AA9" i="7" s="1"/>
  <c r="X10" i="7" s="1"/>
  <c r="V7" i="1"/>
  <c r="N8" i="1" s="1"/>
  <c r="U5" i="1"/>
  <c r="O8" i="1"/>
  <c r="S6" i="6" l="1"/>
  <c r="U6" i="6" s="1"/>
  <c r="R7" i="6" s="1"/>
  <c r="T7" i="6" s="1"/>
  <c r="T6" i="6"/>
  <c r="I157" i="2"/>
  <c r="U145" i="8"/>
  <c r="U145" i="2"/>
  <c r="U145" i="7"/>
  <c r="P8" i="6"/>
  <c r="I233" i="2"/>
  <c r="U221" i="8"/>
  <c r="U221" i="7"/>
  <c r="U221" i="2"/>
  <c r="W134" i="2"/>
  <c r="W178" i="7"/>
  <c r="W134" i="7"/>
  <c r="I123" i="2"/>
  <c r="U111" i="8"/>
  <c r="U111" i="2"/>
  <c r="U111" i="7"/>
  <c r="W99" i="8"/>
  <c r="V99" i="8"/>
  <c r="V100" i="8" s="1"/>
  <c r="V101" i="8" s="1"/>
  <c r="V102" i="8" s="1"/>
  <c r="V103" i="8" s="1"/>
  <c r="V104" i="8" s="1"/>
  <c r="V105" i="8" s="1"/>
  <c r="V106" i="8" s="1"/>
  <c r="V107" i="8" s="1"/>
  <c r="V108" i="8" s="1"/>
  <c r="V109" i="8" s="1"/>
  <c r="V110" i="8" s="1"/>
  <c r="W209" i="7"/>
  <c r="W209" i="2"/>
  <c r="W144" i="8"/>
  <c r="W178" i="2"/>
  <c r="W134" i="8"/>
  <c r="O9" i="6"/>
  <c r="W178" i="8"/>
  <c r="I158" i="2"/>
  <c r="U146" i="8"/>
  <c r="U146" i="2"/>
  <c r="U146" i="7"/>
  <c r="W133" i="7"/>
  <c r="W209" i="8"/>
  <c r="I168" i="2"/>
  <c r="U156" i="8"/>
  <c r="U156" i="7"/>
  <c r="U156" i="2"/>
  <c r="W224" i="2"/>
  <c r="W160" i="7"/>
  <c r="W224" i="8"/>
  <c r="W131" i="2"/>
  <c r="I202" i="2"/>
  <c r="U190" i="8"/>
  <c r="U190" i="2"/>
  <c r="U190" i="7"/>
  <c r="W273" i="2"/>
  <c r="W133" i="8"/>
  <c r="W163" i="8"/>
  <c r="W131" i="7"/>
  <c r="W273" i="7"/>
  <c r="V99" i="7"/>
  <c r="V100" i="7" s="1"/>
  <c r="V101" i="7" s="1"/>
  <c r="V102" i="7" s="1"/>
  <c r="V103" i="7" s="1"/>
  <c r="V104" i="7" s="1"/>
  <c r="V105" i="7" s="1"/>
  <c r="V106" i="7" s="1"/>
  <c r="V107" i="7" s="1"/>
  <c r="V108" i="7" s="1"/>
  <c r="V109" i="7" s="1"/>
  <c r="V110" i="7" s="1"/>
  <c r="W99" i="7"/>
  <c r="I187" i="2"/>
  <c r="U175" i="8"/>
  <c r="U175" i="2"/>
  <c r="U175" i="7"/>
  <c r="W160" i="8"/>
  <c r="W131" i="8"/>
  <c r="W273" i="8"/>
  <c r="Q8" i="6"/>
  <c r="W144" i="2"/>
  <c r="I184" i="2"/>
  <c r="U172" i="8"/>
  <c r="U172" i="2"/>
  <c r="U172" i="7"/>
  <c r="I155" i="2"/>
  <c r="U143" i="8"/>
  <c r="U143" i="2"/>
  <c r="U143" i="7"/>
  <c r="U285" i="8"/>
  <c r="I297" i="2"/>
  <c r="U285" i="7"/>
  <c r="U285" i="2"/>
  <c r="W163" i="7"/>
  <c r="W144" i="7"/>
  <c r="W224" i="7"/>
  <c r="W160" i="2"/>
  <c r="I248" i="2"/>
  <c r="U236" i="8"/>
  <c r="U236" i="2"/>
  <c r="U236" i="7"/>
  <c r="W133" i="2"/>
  <c r="W163" i="2"/>
  <c r="W99" i="2"/>
  <c r="V99" i="2"/>
  <c r="V100" i="2" s="1"/>
  <c r="V101" i="2" s="1"/>
  <c r="V102" i="2" s="1"/>
  <c r="V103" i="2" s="1"/>
  <c r="V104" i="2" s="1"/>
  <c r="V105" i="2" s="1"/>
  <c r="V106" i="2" s="1"/>
  <c r="V107" i="2" s="1"/>
  <c r="V108" i="2" s="1"/>
  <c r="V109" i="2" s="1"/>
  <c r="V110" i="2" s="1"/>
  <c r="P8" i="5"/>
  <c r="Q8" i="5"/>
  <c r="N9" i="5"/>
  <c r="O9" i="5"/>
  <c r="V9" i="5"/>
  <c r="T7" i="5"/>
  <c r="U7" i="5" s="1"/>
  <c r="R8" i="5" s="1"/>
  <c r="Z10" i="7"/>
  <c r="AA10" i="7" s="1"/>
  <c r="X11" i="7" s="1"/>
  <c r="Z10" i="2"/>
  <c r="AA10" i="2" s="1"/>
  <c r="X11" i="2" s="1"/>
  <c r="Z11" i="8"/>
  <c r="AA11" i="8" s="1"/>
  <c r="X12" i="8" s="1"/>
  <c r="O9" i="1"/>
  <c r="V9" i="1" s="1"/>
  <c r="R6" i="1"/>
  <c r="V9" i="6"/>
  <c r="N10" i="6" s="1"/>
  <c r="Q9" i="6"/>
  <c r="Q8" i="1"/>
  <c r="P9" i="6"/>
  <c r="P8" i="1"/>
  <c r="O10" i="6"/>
  <c r="V10" i="6" s="1"/>
  <c r="V8" i="1"/>
  <c r="N9" i="1" s="1"/>
  <c r="W143" i="2" l="1"/>
  <c r="I309" i="2"/>
  <c r="U297" i="8"/>
  <c r="U297" i="7"/>
  <c r="U297" i="2"/>
  <c r="W221" i="2"/>
  <c r="W143" i="7"/>
  <c r="W221" i="8"/>
  <c r="W190" i="2"/>
  <c r="W172" i="2"/>
  <c r="W146" i="7"/>
  <c r="I245" i="2"/>
  <c r="U233" i="8"/>
  <c r="U233" i="7"/>
  <c r="U233" i="2"/>
  <c r="W156" i="7"/>
  <c r="W285" i="8"/>
  <c r="W146" i="8"/>
  <c r="W145" i="7"/>
  <c r="W175" i="7"/>
  <c r="W143" i="8"/>
  <c r="I167" i="2"/>
  <c r="U155" i="8"/>
  <c r="U155" i="2"/>
  <c r="U155" i="7"/>
  <c r="W221" i="7"/>
  <c r="U7" i="6"/>
  <c r="R8" i="6" s="1"/>
  <c r="U158" i="8"/>
  <c r="I170" i="2"/>
  <c r="U158" i="7"/>
  <c r="U158" i="2"/>
  <c r="V111" i="7"/>
  <c r="V112" i="7" s="1"/>
  <c r="V113" i="7" s="1"/>
  <c r="V114" i="7" s="1"/>
  <c r="V115" i="7" s="1"/>
  <c r="V116" i="7" s="1"/>
  <c r="V117" i="7" s="1"/>
  <c r="V118" i="7" s="1"/>
  <c r="V119" i="7" s="1"/>
  <c r="V120" i="7" s="1"/>
  <c r="V121" i="7" s="1"/>
  <c r="V122" i="7" s="1"/>
  <c r="W111" i="7"/>
  <c r="W145" i="2"/>
  <c r="W156" i="8"/>
  <c r="W190" i="8"/>
  <c r="V111" i="2"/>
  <c r="V112" i="2" s="1"/>
  <c r="V113" i="2" s="1"/>
  <c r="V114" i="2" s="1"/>
  <c r="V115" i="2" s="1"/>
  <c r="V116" i="2" s="1"/>
  <c r="V117" i="2" s="1"/>
  <c r="V118" i="2" s="1"/>
  <c r="V119" i="2" s="1"/>
  <c r="V120" i="2" s="1"/>
  <c r="V121" i="2" s="1"/>
  <c r="V122" i="2" s="1"/>
  <c r="W111" i="2"/>
  <c r="W145" i="8"/>
  <c r="I180" i="2"/>
  <c r="U168" i="8"/>
  <c r="U168" i="2"/>
  <c r="U168" i="7"/>
  <c r="W236" i="8"/>
  <c r="I260" i="2"/>
  <c r="U248" i="8"/>
  <c r="U248" i="2"/>
  <c r="U248" i="7"/>
  <c r="W172" i="8"/>
  <c r="V111" i="8"/>
  <c r="V112" i="8" s="1"/>
  <c r="V113" i="8" s="1"/>
  <c r="V114" i="8" s="1"/>
  <c r="V115" i="8" s="1"/>
  <c r="V116" i="8" s="1"/>
  <c r="V117" i="8" s="1"/>
  <c r="V118" i="8" s="1"/>
  <c r="V119" i="8" s="1"/>
  <c r="V120" i="8" s="1"/>
  <c r="V121" i="8" s="1"/>
  <c r="V122" i="8" s="1"/>
  <c r="W111" i="8"/>
  <c r="U157" i="8"/>
  <c r="I169" i="2"/>
  <c r="U157" i="2"/>
  <c r="U157" i="7"/>
  <c r="W236" i="7"/>
  <c r="W190" i="7"/>
  <c r="W175" i="2"/>
  <c r="W175" i="8"/>
  <c r="W172" i="7"/>
  <c r="I199" i="2"/>
  <c r="U187" i="8"/>
  <c r="U187" i="2"/>
  <c r="U187" i="7"/>
  <c r="I214" i="2"/>
  <c r="U202" i="8"/>
  <c r="U202" i="2"/>
  <c r="U202" i="7"/>
  <c r="W146" i="2"/>
  <c r="I196" i="2"/>
  <c r="U184" i="8"/>
  <c r="U184" i="2"/>
  <c r="U184" i="7"/>
  <c r="I135" i="2"/>
  <c r="U123" i="8"/>
  <c r="U123" i="2"/>
  <c r="U123" i="7"/>
  <c r="W236" i="2"/>
  <c r="W285" i="2"/>
  <c r="Q10" i="6"/>
  <c r="W285" i="7"/>
  <c r="W156" i="2"/>
  <c r="S7" i="6"/>
  <c r="P9" i="5"/>
  <c r="S8" i="5"/>
  <c r="T8" i="5"/>
  <c r="Q9" i="5"/>
  <c r="O10" i="5"/>
  <c r="N10" i="5"/>
  <c r="Q10" i="5"/>
  <c r="Z11" i="2"/>
  <c r="AA11" i="2" s="1"/>
  <c r="X12" i="2" s="1"/>
  <c r="N10" i="1"/>
  <c r="O10" i="1"/>
  <c r="V10" i="1" s="1"/>
  <c r="Q9" i="1"/>
  <c r="Z11" i="7"/>
  <c r="AA11" i="7" s="1"/>
  <c r="X12" i="7" s="1"/>
  <c r="Z12" i="8"/>
  <c r="AA12" i="8" s="1"/>
  <c r="X13" i="8" s="1"/>
  <c r="N11" i="6"/>
  <c r="O11" i="6"/>
  <c r="Q11" i="6" s="1"/>
  <c r="P10" i="6"/>
  <c r="P9" i="1"/>
  <c r="T6" i="1"/>
  <c r="S6" i="1"/>
  <c r="W168" i="2" l="1"/>
  <c r="W158" i="7"/>
  <c r="W168" i="8"/>
  <c r="I182" i="2"/>
  <c r="U170" i="8"/>
  <c r="U170" i="2"/>
  <c r="U170" i="7"/>
  <c r="W158" i="2"/>
  <c r="I226" i="2"/>
  <c r="U214" i="8"/>
  <c r="U214" i="2"/>
  <c r="U214" i="7"/>
  <c r="W157" i="2"/>
  <c r="I192" i="2"/>
  <c r="U180" i="8"/>
  <c r="U180" i="2"/>
  <c r="U180" i="7"/>
  <c r="W158" i="8"/>
  <c r="S8" i="6"/>
  <c r="T8" i="6"/>
  <c r="U8" i="6" s="1"/>
  <c r="R9" i="6" s="1"/>
  <c r="I208" i="2"/>
  <c r="U196" i="8"/>
  <c r="U196" i="2"/>
  <c r="U196" i="7"/>
  <c r="W157" i="7"/>
  <c r="W157" i="8"/>
  <c r="I272" i="2"/>
  <c r="U260" i="8"/>
  <c r="U260" i="7"/>
  <c r="U260" i="2"/>
  <c r="W202" i="8"/>
  <c r="W187" i="8"/>
  <c r="W155" i="7"/>
  <c r="W233" i="2"/>
  <c r="W297" i="2"/>
  <c r="W168" i="7"/>
  <c r="V123" i="8"/>
  <c r="V124" i="8" s="1"/>
  <c r="V125" i="8" s="1"/>
  <c r="V126" i="8" s="1"/>
  <c r="V127" i="8" s="1"/>
  <c r="V128" i="8" s="1"/>
  <c r="V129" i="8" s="1"/>
  <c r="V130" i="8" s="1"/>
  <c r="V131" i="8" s="1"/>
  <c r="V132" i="8" s="1"/>
  <c r="V133" i="8" s="1"/>
  <c r="V134" i="8" s="1"/>
  <c r="W123" i="8"/>
  <c r="W155" i="2"/>
  <c r="W233" i="7"/>
  <c r="W297" i="7"/>
  <c r="I147" i="2"/>
  <c r="U135" i="8"/>
  <c r="U135" i="2"/>
  <c r="U135" i="7"/>
  <c r="W155" i="8"/>
  <c r="W233" i="8"/>
  <c r="W297" i="8"/>
  <c r="W187" i="2"/>
  <c r="V123" i="7"/>
  <c r="V124" i="7" s="1"/>
  <c r="V125" i="7" s="1"/>
  <c r="V126" i="7" s="1"/>
  <c r="V127" i="7" s="1"/>
  <c r="V128" i="7" s="1"/>
  <c r="V129" i="7" s="1"/>
  <c r="V130" i="7" s="1"/>
  <c r="V131" i="7" s="1"/>
  <c r="V132" i="7" s="1"/>
  <c r="V133" i="7" s="1"/>
  <c r="V134" i="7" s="1"/>
  <c r="W123" i="7"/>
  <c r="W184" i="7"/>
  <c r="W248" i="7"/>
  <c r="I179" i="2"/>
  <c r="U167" i="8"/>
  <c r="U167" i="2"/>
  <c r="U167" i="7"/>
  <c r="I257" i="2"/>
  <c r="U245" i="8"/>
  <c r="U245" i="2"/>
  <c r="U245" i="7"/>
  <c r="I321" i="2"/>
  <c r="U309" i="8"/>
  <c r="U309" i="2"/>
  <c r="U309" i="7"/>
  <c r="W202" i="7"/>
  <c r="I181" i="2"/>
  <c r="U169" i="8"/>
  <c r="U169" i="2"/>
  <c r="U169" i="7"/>
  <c r="P10" i="5"/>
  <c r="W184" i="2"/>
  <c r="W248" i="2"/>
  <c r="W202" i="2"/>
  <c r="W187" i="7"/>
  <c r="V123" i="2"/>
  <c r="V124" i="2" s="1"/>
  <c r="V125" i="2" s="1"/>
  <c r="V126" i="2" s="1"/>
  <c r="V127" i="2" s="1"/>
  <c r="V128" i="2" s="1"/>
  <c r="V129" i="2" s="1"/>
  <c r="V130" i="2" s="1"/>
  <c r="V131" i="2" s="1"/>
  <c r="V132" i="2" s="1"/>
  <c r="V133" i="2" s="1"/>
  <c r="V134" i="2" s="1"/>
  <c r="W123" i="2"/>
  <c r="I211" i="2"/>
  <c r="U199" i="8"/>
  <c r="U199" i="2"/>
  <c r="U199" i="7"/>
  <c r="W184" i="8"/>
  <c r="W248" i="8"/>
  <c r="P10" i="1"/>
  <c r="O11" i="5"/>
  <c r="V11" i="5" s="1"/>
  <c r="V10" i="5"/>
  <c r="N11" i="5" s="1"/>
  <c r="U8" i="5"/>
  <c r="R9" i="5" s="1"/>
  <c r="Q10" i="1"/>
  <c r="Z12" i="7"/>
  <c r="AA12" i="7" s="1"/>
  <c r="X13" i="7" s="1"/>
  <c r="Z12" i="2"/>
  <c r="AA12" i="2" s="1"/>
  <c r="X13" i="2" s="1"/>
  <c r="Z13" i="8"/>
  <c r="AA13" i="8" s="1"/>
  <c r="X14" i="8" s="1"/>
  <c r="P11" i="6"/>
  <c r="V11" i="6"/>
  <c r="N12" i="6" s="1"/>
  <c r="O12" i="6"/>
  <c r="U6" i="1"/>
  <c r="R7" i="1" s="1"/>
  <c r="N11" i="1"/>
  <c r="O11" i="1"/>
  <c r="V11" i="1" s="1"/>
  <c r="S9" i="6" l="1"/>
  <c r="U9" i="6" s="1"/>
  <c r="R10" i="6" s="1"/>
  <c r="T9" i="6"/>
  <c r="W199" i="7"/>
  <c r="W169" i="2"/>
  <c r="U179" i="8"/>
  <c r="I191" i="2"/>
  <c r="U179" i="2"/>
  <c r="U179" i="7"/>
  <c r="V135" i="7"/>
  <c r="V136" i="7" s="1"/>
  <c r="V137" i="7" s="1"/>
  <c r="V138" i="7" s="1"/>
  <c r="V139" i="7" s="1"/>
  <c r="V140" i="7" s="1"/>
  <c r="V141" i="7" s="1"/>
  <c r="V142" i="7" s="1"/>
  <c r="V143" i="7" s="1"/>
  <c r="V144" i="7" s="1"/>
  <c r="V145" i="7" s="1"/>
  <c r="V146" i="7" s="1"/>
  <c r="W135" i="7"/>
  <c r="W196" i="7"/>
  <c r="W214" i="8"/>
  <c r="W167" i="2"/>
  <c r="W199" i="8"/>
  <c r="W196" i="8"/>
  <c r="I159" i="2"/>
  <c r="U147" i="8"/>
  <c r="U147" i="7"/>
  <c r="U147" i="2"/>
  <c r="I220" i="2"/>
  <c r="U208" i="8"/>
  <c r="U208" i="2"/>
  <c r="U208" i="7"/>
  <c r="W199" i="2"/>
  <c r="W170" i="7"/>
  <c r="W214" i="7"/>
  <c r="W170" i="2"/>
  <c r="W169" i="7"/>
  <c r="W170" i="8"/>
  <c r="I194" i="2"/>
  <c r="U182" i="8"/>
  <c r="U182" i="2"/>
  <c r="U182" i="7"/>
  <c r="P3" i="8"/>
  <c r="Q3" i="8" s="1"/>
  <c r="W260" i="2"/>
  <c r="W180" i="7"/>
  <c r="I333" i="2"/>
  <c r="U321" i="8"/>
  <c r="U321" i="7"/>
  <c r="U321" i="2"/>
  <c r="W245" i="7"/>
  <c r="W260" i="7"/>
  <c r="W180" i="2"/>
  <c r="W214" i="2"/>
  <c r="W169" i="8"/>
  <c r="W309" i="7"/>
  <c r="W309" i="2"/>
  <c r="W309" i="8"/>
  <c r="W245" i="2"/>
  <c r="W260" i="8"/>
  <c r="W180" i="8"/>
  <c r="W167" i="8"/>
  <c r="V135" i="2"/>
  <c r="V136" i="2" s="1"/>
  <c r="V137" i="2" s="1"/>
  <c r="V138" i="2" s="1"/>
  <c r="V139" i="2" s="1"/>
  <c r="V140" i="2" s="1"/>
  <c r="V141" i="2" s="1"/>
  <c r="V142" i="2" s="1"/>
  <c r="V143" i="2" s="1"/>
  <c r="V144" i="2" s="1"/>
  <c r="V145" i="2" s="1"/>
  <c r="V146" i="2" s="1"/>
  <c r="W135" i="2"/>
  <c r="I193" i="2"/>
  <c r="U181" i="8"/>
  <c r="U181" i="2"/>
  <c r="U181" i="7"/>
  <c r="U211" i="8"/>
  <c r="I223" i="2"/>
  <c r="U211" i="7"/>
  <c r="U211" i="2"/>
  <c r="I284" i="2"/>
  <c r="U272" i="8"/>
  <c r="U272" i="2"/>
  <c r="U272" i="7"/>
  <c r="I204" i="2"/>
  <c r="U192" i="8"/>
  <c r="U192" i="2"/>
  <c r="U192" i="7"/>
  <c r="I238" i="2"/>
  <c r="U226" i="8"/>
  <c r="U226" i="7"/>
  <c r="U226" i="2"/>
  <c r="W245" i="8"/>
  <c r="I269" i="2"/>
  <c r="U257" i="8"/>
  <c r="U257" i="7"/>
  <c r="U257" i="2"/>
  <c r="W196" i="2"/>
  <c r="V135" i="8"/>
  <c r="V136" i="8" s="1"/>
  <c r="V137" i="8" s="1"/>
  <c r="V138" i="8" s="1"/>
  <c r="V139" i="8" s="1"/>
  <c r="V140" i="8" s="1"/>
  <c r="V141" i="8" s="1"/>
  <c r="V142" i="8" s="1"/>
  <c r="V143" i="8" s="1"/>
  <c r="V144" i="8" s="1"/>
  <c r="V145" i="8" s="1"/>
  <c r="V146" i="8" s="1"/>
  <c r="W135" i="8"/>
  <c r="W167" i="7"/>
  <c r="P11" i="1"/>
  <c r="P12" i="6"/>
  <c r="O12" i="5"/>
  <c r="V12" i="5" s="1"/>
  <c r="N12" i="5"/>
  <c r="P11" i="5"/>
  <c r="S9" i="5"/>
  <c r="U9" i="5" s="1"/>
  <c r="R10" i="5" s="1"/>
  <c r="T9" i="5"/>
  <c r="Q11" i="5"/>
  <c r="V12" i="6"/>
  <c r="N13" i="6" s="1"/>
  <c r="Q11" i="1"/>
  <c r="AB14" i="8"/>
  <c r="Z14" i="8"/>
  <c r="Z13" i="2"/>
  <c r="AA13" i="2" s="1"/>
  <c r="X14" i="2" s="1"/>
  <c r="Z13" i="7"/>
  <c r="AA13" i="7" s="1"/>
  <c r="X14" i="7" s="1"/>
  <c r="O13" i="6"/>
  <c r="V13" i="6" s="1"/>
  <c r="Q12" i="6"/>
  <c r="N12" i="1"/>
  <c r="O12" i="1"/>
  <c r="V12" i="1" s="1"/>
  <c r="T7" i="1"/>
  <c r="S7" i="1"/>
  <c r="I216" i="2" l="1"/>
  <c r="U204" i="8"/>
  <c r="U204" i="2"/>
  <c r="U204" i="7"/>
  <c r="W182" i="7"/>
  <c r="W208" i="7"/>
  <c r="W208" i="8"/>
  <c r="I296" i="2"/>
  <c r="U284" i="2"/>
  <c r="U284" i="8"/>
  <c r="U284" i="7"/>
  <c r="V147" i="2"/>
  <c r="V148" i="2" s="1"/>
  <c r="V149" i="2" s="1"/>
  <c r="V150" i="2" s="1"/>
  <c r="V151" i="2" s="1"/>
  <c r="V152" i="2" s="1"/>
  <c r="V153" i="2" s="1"/>
  <c r="V154" i="2" s="1"/>
  <c r="V155" i="2" s="1"/>
  <c r="V156" i="2" s="1"/>
  <c r="V157" i="2" s="1"/>
  <c r="V158" i="2" s="1"/>
  <c r="W147" i="2"/>
  <c r="W179" i="7"/>
  <c r="W257" i="2"/>
  <c r="W211" i="2"/>
  <c r="V147" i="7"/>
  <c r="V148" i="7" s="1"/>
  <c r="V149" i="7" s="1"/>
  <c r="V150" i="7" s="1"/>
  <c r="V151" i="7" s="1"/>
  <c r="V152" i="7" s="1"/>
  <c r="V153" i="7" s="1"/>
  <c r="V154" i="7" s="1"/>
  <c r="V155" i="7" s="1"/>
  <c r="V156" i="7" s="1"/>
  <c r="V157" i="7" s="1"/>
  <c r="V158" i="7" s="1"/>
  <c r="W147" i="7"/>
  <c r="W179" i="2"/>
  <c r="W192" i="8"/>
  <c r="W272" i="7"/>
  <c r="W211" i="7"/>
  <c r="W147" i="8"/>
  <c r="V147" i="8"/>
  <c r="V148" i="8" s="1"/>
  <c r="V149" i="8" s="1"/>
  <c r="V150" i="8" s="1"/>
  <c r="V151" i="8" s="1"/>
  <c r="V152" i="8" s="1"/>
  <c r="V153" i="8" s="1"/>
  <c r="V154" i="8" s="1"/>
  <c r="V155" i="8" s="1"/>
  <c r="V156" i="8" s="1"/>
  <c r="V157" i="8" s="1"/>
  <c r="V158" i="8" s="1"/>
  <c r="I203" i="2"/>
  <c r="U191" i="8"/>
  <c r="U191" i="2"/>
  <c r="U191" i="7"/>
  <c r="W192" i="2"/>
  <c r="W272" i="8"/>
  <c r="W257" i="7"/>
  <c r="W321" i="2"/>
  <c r="I171" i="2"/>
  <c r="U159" i="8"/>
  <c r="U159" i="2"/>
  <c r="U159" i="7"/>
  <c r="W179" i="8"/>
  <c r="W182" i="8"/>
  <c r="W321" i="7"/>
  <c r="W182" i="2"/>
  <c r="W272" i="2"/>
  <c r="W226" i="2"/>
  <c r="W181" i="7"/>
  <c r="W321" i="8"/>
  <c r="I206" i="2"/>
  <c r="U194" i="8"/>
  <c r="U194" i="7"/>
  <c r="U194" i="2"/>
  <c r="I281" i="2"/>
  <c r="U269" i="8"/>
  <c r="U269" i="2"/>
  <c r="U269" i="7"/>
  <c r="W226" i="7"/>
  <c r="W181" i="2"/>
  <c r="I345" i="2"/>
  <c r="U333" i="8"/>
  <c r="U333" i="2"/>
  <c r="U333" i="7"/>
  <c r="W226" i="8"/>
  <c r="W181" i="8"/>
  <c r="W208" i="2"/>
  <c r="I232" i="2"/>
  <c r="U220" i="8"/>
  <c r="U220" i="2"/>
  <c r="U220" i="7"/>
  <c r="W257" i="8"/>
  <c r="W211" i="8"/>
  <c r="I250" i="2"/>
  <c r="U238" i="8"/>
  <c r="U238" i="2"/>
  <c r="U238" i="7"/>
  <c r="I205" i="2"/>
  <c r="U193" i="8"/>
  <c r="U193" i="2"/>
  <c r="U193" i="7"/>
  <c r="I235" i="2"/>
  <c r="U223" i="8"/>
  <c r="U223" i="2"/>
  <c r="U223" i="7"/>
  <c r="W192" i="7"/>
  <c r="T10" i="6"/>
  <c r="S10" i="6"/>
  <c r="U10" i="6" s="1"/>
  <c r="R11" i="6" s="1"/>
  <c r="Q12" i="5"/>
  <c r="P3" i="2"/>
  <c r="Q3" i="2" s="1"/>
  <c r="Y15" i="2" s="1"/>
  <c r="P12" i="5"/>
  <c r="T10" i="5"/>
  <c r="S10" i="5"/>
  <c r="N13" i="5"/>
  <c r="O13" i="5"/>
  <c r="Q13" i="5" s="1"/>
  <c r="P12" i="1"/>
  <c r="Q13" i="6"/>
  <c r="U7" i="1"/>
  <c r="R8" i="1" s="1"/>
  <c r="S8" i="1" s="1"/>
  <c r="P3" i="7"/>
  <c r="Q3" i="7" s="1"/>
  <c r="Z14" i="7"/>
  <c r="AB14" i="7"/>
  <c r="P13" i="6"/>
  <c r="N14" i="6"/>
  <c r="O14" i="6"/>
  <c r="AB14" i="2"/>
  <c r="Z14" i="2"/>
  <c r="Y16" i="2"/>
  <c r="Y20" i="7"/>
  <c r="Y25" i="8"/>
  <c r="Y17" i="2"/>
  <c r="Y21" i="7"/>
  <c r="Y24" i="8"/>
  <c r="Y19" i="8"/>
  <c r="Y18" i="2"/>
  <c r="Y17" i="7"/>
  <c r="Y15" i="7"/>
  <c r="Y14" i="7"/>
  <c r="Y17" i="8"/>
  <c r="Y21" i="2"/>
  <c r="Y19" i="7"/>
  <c r="Y22" i="2"/>
  <c r="Y15" i="8"/>
  <c r="Y23" i="2"/>
  <c r="Y18" i="8"/>
  <c r="Y14" i="2"/>
  <c r="Y24" i="2"/>
  <c r="Y22" i="8"/>
  <c r="N13" i="1"/>
  <c r="O13" i="1"/>
  <c r="V13" i="1" s="1"/>
  <c r="Q12" i="1"/>
  <c r="W284" i="7" l="1"/>
  <c r="W284" i="2"/>
  <c r="I357" i="2"/>
  <c r="U345" i="8"/>
  <c r="U345" i="2"/>
  <c r="U345" i="7"/>
  <c r="W220" i="2"/>
  <c r="I308" i="2"/>
  <c r="U296" i="8"/>
  <c r="U296" i="7"/>
  <c r="U296" i="2"/>
  <c r="W333" i="8"/>
  <c r="I247" i="2"/>
  <c r="U235" i="8"/>
  <c r="U235" i="2"/>
  <c r="U235" i="7"/>
  <c r="I244" i="2"/>
  <c r="U232" i="8"/>
  <c r="U232" i="2"/>
  <c r="U232" i="7"/>
  <c r="W269" i="2"/>
  <c r="W220" i="7"/>
  <c r="W269" i="8"/>
  <c r="T11" i="6"/>
  <c r="S11" i="6"/>
  <c r="U11" i="6" s="1"/>
  <c r="R12" i="6" s="1"/>
  <c r="W193" i="2"/>
  <c r="I293" i="2"/>
  <c r="U281" i="8"/>
  <c r="U281" i="2"/>
  <c r="U281" i="7"/>
  <c r="W194" i="2"/>
  <c r="W191" i="7"/>
  <c r="I183" i="2"/>
  <c r="U171" i="8"/>
  <c r="U171" i="2"/>
  <c r="U171" i="7"/>
  <c r="Y25" i="7"/>
  <c r="Y22" i="7"/>
  <c r="Y21" i="8"/>
  <c r="U10" i="5"/>
  <c r="R11" i="5" s="1"/>
  <c r="I217" i="2"/>
  <c r="U205" i="8"/>
  <c r="U205" i="2"/>
  <c r="U205" i="7"/>
  <c r="W194" i="7"/>
  <c r="W191" i="2"/>
  <c r="W193" i="7"/>
  <c r="Y20" i="2"/>
  <c r="Y16" i="8"/>
  <c r="Y16" i="7"/>
  <c r="W238" i="7"/>
  <c r="W194" i="8"/>
  <c r="W191" i="8"/>
  <c r="W204" i="7"/>
  <c r="V159" i="8"/>
  <c r="V160" i="8" s="1"/>
  <c r="V161" i="8" s="1"/>
  <c r="V162" i="8" s="1"/>
  <c r="V163" i="8" s="1"/>
  <c r="V164" i="8" s="1"/>
  <c r="V165" i="8" s="1"/>
  <c r="V166" i="8" s="1"/>
  <c r="V167" i="8" s="1"/>
  <c r="V168" i="8" s="1"/>
  <c r="V169" i="8" s="1"/>
  <c r="V170" i="8" s="1"/>
  <c r="W159" i="8"/>
  <c r="W223" i="2"/>
  <c r="W223" i="8"/>
  <c r="Y20" i="8"/>
  <c r="W193" i="8"/>
  <c r="Y25" i="2"/>
  <c r="Y19" i="2"/>
  <c r="W238" i="2"/>
  <c r="I218" i="2"/>
  <c r="U206" i="8"/>
  <c r="U206" i="2"/>
  <c r="U206" i="7"/>
  <c r="I215" i="2"/>
  <c r="U203" i="8"/>
  <c r="U203" i="2"/>
  <c r="U203" i="7"/>
  <c r="W204" i="2"/>
  <c r="W220" i="8"/>
  <c r="W204" i="8"/>
  <c r="W284" i="8"/>
  <c r="W223" i="7"/>
  <c r="W269" i="7"/>
  <c r="W238" i="8"/>
  <c r="W333" i="7"/>
  <c r="V159" i="7"/>
  <c r="V160" i="7" s="1"/>
  <c r="V161" i="7" s="1"/>
  <c r="V162" i="7" s="1"/>
  <c r="V163" i="7" s="1"/>
  <c r="V164" i="7" s="1"/>
  <c r="V165" i="7" s="1"/>
  <c r="V166" i="7" s="1"/>
  <c r="V167" i="7" s="1"/>
  <c r="V168" i="7" s="1"/>
  <c r="V169" i="7" s="1"/>
  <c r="V170" i="7" s="1"/>
  <c r="W159" i="7"/>
  <c r="Y14" i="8"/>
  <c r="AA14" i="8" s="1"/>
  <c r="X15" i="8" s="1"/>
  <c r="Z15" i="8" s="1"/>
  <c r="AA15" i="8" s="1"/>
  <c r="X16" i="8" s="1"/>
  <c r="Y23" i="8"/>
  <c r="I262" i="2"/>
  <c r="U250" i="8"/>
  <c r="U250" i="2"/>
  <c r="U250" i="7"/>
  <c r="W333" i="2"/>
  <c r="V159" i="2"/>
  <c r="V160" i="2" s="1"/>
  <c r="V161" i="2" s="1"/>
  <c r="V162" i="2" s="1"/>
  <c r="V163" i="2" s="1"/>
  <c r="V164" i="2" s="1"/>
  <c r="V165" i="2" s="1"/>
  <c r="V166" i="2" s="1"/>
  <c r="V167" i="2" s="1"/>
  <c r="V168" i="2" s="1"/>
  <c r="V169" i="2" s="1"/>
  <c r="V170" i="2" s="1"/>
  <c r="W159" i="2"/>
  <c r="I228" i="2"/>
  <c r="U216" i="8"/>
  <c r="U216" i="2"/>
  <c r="U216" i="7"/>
  <c r="Y24" i="7"/>
  <c r="V13" i="5"/>
  <c r="N14" i="5" s="1"/>
  <c r="O15" i="5" s="1"/>
  <c r="W15" i="5" s="1"/>
  <c r="V15" i="5" s="1"/>
  <c r="Y23" i="7"/>
  <c r="Y18" i="7"/>
  <c r="P13" i="5"/>
  <c r="Q14" i="6"/>
  <c r="T8" i="1"/>
  <c r="Q13" i="1"/>
  <c r="O14" i="5"/>
  <c r="V14" i="5" s="1"/>
  <c r="T11" i="5"/>
  <c r="S11" i="5"/>
  <c r="U8" i="1"/>
  <c r="R9" i="1" s="1"/>
  <c r="S9" i="1" s="1"/>
  <c r="P13" i="1"/>
  <c r="V14" i="6"/>
  <c r="N15" i="6" s="1"/>
  <c r="O15" i="6"/>
  <c r="D3" i="7"/>
  <c r="AA14" i="2"/>
  <c r="X15" i="2" s="1"/>
  <c r="P14" i="6"/>
  <c r="N14" i="1"/>
  <c r="O14" i="1"/>
  <c r="V14" i="1" s="1"/>
  <c r="AA14" i="7"/>
  <c r="X15" i="7" s="1"/>
  <c r="S12" i="6" l="1"/>
  <c r="T12" i="6"/>
  <c r="U12" i="6" s="1"/>
  <c r="R13" i="6" s="1"/>
  <c r="V171" i="2"/>
  <c r="V172" i="2" s="1"/>
  <c r="V173" i="2" s="1"/>
  <c r="V174" i="2" s="1"/>
  <c r="V175" i="2" s="1"/>
  <c r="V176" i="2" s="1"/>
  <c r="V177" i="2" s="1"/>
  <c r="V178" i="2" s="1"/>
  <c r="V179" i="2" s="1"/>
  <c r="V180" i="2" s="1"/>
  <c r="V181" i="2" s="1"/>
  <c r="V182" i="2" s="1"/>
  <c r="W171" i="2"/>
  <c r="W296" i="2"/>
  <c r="I195" i="2"/>
  <c r="U183" i="8"/>
  <c r="U183" i="2"/>
  <c r="U183" i="7"/>
  <c r="W296" i="8"/>
  <c r="W216" i="8"/>
  <c r="I320" i="2"/>
  <c r="U308" i="8"/>
  <c r="U308" i="7"/>
  <c r="U308" i="2"/>
  <c r="V171" i="8"/>
  <c r="V172" i="8" s="1"/>
  <c r="V173" i="8" s="1"/>
  <c r="V174" i="8" s="1"/>
  <c r="V175" i="8" s="1"/>
  <c r="V176" i="8" s="1"/>
  <c r="V177" i="8" s="1"/>
  <c r="V178" i="8" s="1"/>
  <c r="V179" i="8" s="1"/>
  <c r="V180" i="8" s="1"/>
  <c r="V181" i="8" s="1"/>
  <c r="V182" i="8" s="1"/>
  <c r="W171" i="8"/>
  <c r="I227" i="2"/>
  <c r="U215" i="8"/>
  <c r="U215" i="2"/>
  <c r="U215" i="7"/>
  <c r="W206" i="2"/>
  <c r="W232" i="7"/>
  <c r="W345" i="7"/>
  <c r="V171" i="7"/>
  <c r="V172" i="7" s="1"/>
  <c r="V173" i="7" s="1"/>
  <c r="V174" i="7" s="1"/>
  <c r="V175" i="7" s="1"/>
  <c r="V176" i="7" s="1"/>
  <c r="V177" i="7" s="1"/>
  <c r="V178" i="7" s="1"/>
  <c r="V179" i="7" s="1"/>
  <c r="V180" i="7" s="1"/>
  <c r="V181" i="7" s="1"/>
  <c r="V182" i="7" s="1"/>
  <c r="W171" i="7"/>
  <c r="W206" i="8"/>
  <c r="W205" i="7"/>
  <c r="W232" i="2"/>
  <c r="W345" i="2"/>
  <c r="I240" i="2"/>
  <c r="U228" i="8"/>
  <c r="U228" i="7"/>
  <c r="U228" i="2"/>
  <c r="I230" i="2"/>
  <c r="U218" i="8"/>
  <c r="U218" i="2"/>
  <c r="U218" i="7"/>
  <c r="W205" i="2"/>
  <c r="W281" i="7"/>
  <c r="W232" i="8"/>
  <c r="W345" i="8"/>
  <c r="W216" i="2"/>
  <c r="W203" i="2"/>
  <c r="W250" i="7"/>
  <c r="W205" i="8"/>
  <c r="W281" i="2"/>
  <c r="I256" i="2"/>
  <c r="U244" i="8"/>
  <c r="U244" i="2"/>
  <c r="U244" i="7"/>
  <c r="I369" i="2"/>
  <c r="U357" i="8"/>
  <c r="U357" i="2"/>
  <c r="U357" i="7"/>
  <c r="W216" i="7"/>
  <c r="W203" i="8"/>
  <c r="D3" i="8"/>
  <c r="W250" i="2"/>
  <c r="I229" i="2"/>
  <c r="U217" i="8"/>
  <c r="U217" i="2"/>
  <c r="U217" i="7"/>
  <c r="W281" i="8"/>
  <c r="W235" i="7"/>
  <c r="W203" i="7"/>
  <c r="I305" i="2"/>
  <c r="U293" i="8"/>
  <c r="U293" i="2"/>
  <c r="U293" i="7"/>
  <c r="W235" i="2"/>
  <c r="W296" i="7"/>
  <c r="W206" i="7"/>
  <c r="I274" i="2"/>
  <c r="U262" i="8"/>
  <c r="U262" i="2"/>
  <c r="U262" i="7"/>
  <c r="W235" i="8"/>
  <c r="N15" i="5"/>
  <c r="O16" i="5" s="1"/>
  <c r="V16" i="5" s="1"/>
  <c r="W250" i="8"/>
  <c r="I259" i="2"/>
  <c r="U247" i="8"/>
  <c r="U247" i="2"/>
  <c r="U247" i="7"/>
  <c r="Q15" i="6"/>
  <c r="Q14" i="5"/>
  <c r="T9" i="1"/>
  <c r="U9" i="1" s="1"/>
  <c r="R10" i="1" s="1"/>
  <c r="S13" i="6"/>
  <c r="T13" i="6"/>
  <c r="P14" i="5"/>
  <c r="Q14" i="1"/>
  <c r="U11" i="5"/>
  <c r="R12" i="5" s="1"/>
  <c r="P15" i="6"/>
  <c r="Z16" i="8"/>
  <c r="AA16" i="8" s="1"/>
  <c r="X17" i="8" s="1"/>
  <c r="Z15" i="7"/>
  <c r="AA15" i="7" s="1"/>
  <c r="X16" i="7" s="1"/>
  <c r="P14" i="1"/>
  <c r="O16" i="6"/>
  <c r="N15" i="1"/>
  <c r="O15" i="1"/>
  <c r="D3" i="2"/>
  <c r="W15" i="6"/>
  <c r="V15" i="6" s="1"/>
  <c r="N16" i="6" s="1"/>
  <c r="Z15" i="2"/>
  <c r="AA15" i="2" s="1"/>
  <c r="X16" i="2" s="1"/>
  <c r="W218" i="8" l="1"/>
  <c r="W308" i="8"/>
  <c r="W293" i="2"/>
  <c r="W228" i="7"/>
  <c r="I271" i="2"/>
  <c r="U259" i="8"/>
  <c r="U259" i="2"/>
  <c r="U259" i="7"/>
  <c r="I242" i="2"/>
  <c r="U230" i="8"/>
  <c r="U230" i="2"/>
  <c r="U230" i="7"/>
  <c r="W357" i="7"/>
  <c r="W228" i="8"/>
  <c r="V183" i="7"/>
  <c r="V184" i="7" s="1"/>
  <c r="V185" i="7" s="1"/>
  <c r="V186" i="7" s="1"/>
  <c r="V187" i="7" s="1"/>
  <c r="V188" i="7" s="1"/>
  <c r="V189" i="7" s="1"/>
  <c r="V190" i="7" s="1"/>
  <c r="V191" i="7" s="1"/>
  <c r="V192" i="7" s="1"/>
  <c r="V193" i="7" s="1"/>
  <c r="V194" i="7" s="1"/>
  <c r="W183" i="7"/>
  <c r="W262" i="7"/>
  <c r="W357" i="2"/>
  <c r="U240" i="8"/>
  <c r="I252" i="2"/>
  <c r="U240" i="2"/>
  <c r="U240" i="7"/>
  <c r="V183" i="2"/>
  <c r="V184" i="2" s="1"/>
  <c r="V185" i="2" s="1"/>
  <c r="V186" i="2" s="1"/>
  <c r="V187" i="2" s="1"/>
  <c r="V188" i="2" s="1"/>
  <c r="V189" i="2" s="1"/>
  <c r="V190" i="2" s="1"/>
  <c r="V191" i="2" s="1"/>
  <c r="V192" i="2" s="1"/>
  <c r="V193" i="2" s="1"/>
  <c r="V194" i="2" s="1"/>
  <c r="W183" i="2"/>
  <c r="W218" i="7"/>
  <c r="U320" i="8"/>
  <c r="I332" i="2"/>
  <c r="U320" i="2"/>
  <c r="U320" i="7"/>
  <c r="N16" i="5"/>
  <c r="W228" i="2"/>
  <c r="W262" i="2"/>
  <c r="W357" i="8"/>
  <c r="W215" i="7"/>
  <c r="V183" i="8"/>
  <c r="V184" i="8" s="1"/>
  <c r="V185" i="8" s="1"/>
  <c r="V186" i="8" s="1"/>
  <c r="V187" i="8" s="1"/>
  <c r="V188" i="8" s="1"/>
  <c r="V189" i="8" s="1"/>
  <c r="V190" i="8" s="1"/>
  <c r="V191" i="8" s="1"/>
  <c r="V192" i="8" s="1"/>
  <c r="V193" i="8" s="1"/>
  <c r="V194" i="8" s="1"/>
  <c r="W183" i="8"/>
  <c r="W218" i="2"/>
  <c r="Q15" i="5"/>
  <c r="I381" i="2"/>
  <c r="U369" i="8"/>
  <c r="U369" i="2"/>
  <c r="U369" i="7"/>
  <c r="W215" i="2"/>
  <c r="U195" i="8"/>
  <c r="I207" i="2"/>
  <c r="U195" i="2"/>
  <c r="U195" i="7"/>
  <c r="W247" i="8"/>
  <c r="I286" i="2"/>
  <c r="U274" i="8"/>
  <c r="U274" i="2"/>
  <c r="U274" i="7"/>
  <c r="W244" i="7"/>
  <c r="W215" i="8"/>
  <c r="W217" i="7"/>
  <c r="W244" i="2"/>
  <c r="U227" i="8"/>
  <c r="I239" i="2"/>
  <c r="U227" i="7"/>
  <c r="U227" i="2"/>
  <c r="W262" i="8"/>
  <c r="W217" i="2"/>
  <c r="W244" i="8"/>
  <c r="W293" i="7"/>
  <c r="W293" i="8"/>
  <c r="I317" i="2"/>
  <c r="U305" i="8"/>
  <c r="U305" i="2"/>
  <c r="U305" i="7"/>
  <c r="P15" i="5"/>
  <c r="P16" i="5" s="1"/>
  <c r="P17" i="5" s="1"/>
  <c r="W217" i="8"/>
  <c r="I268" i="2"/>
  <c r="U256" i="8"/>
  <c r="U256" i="2"/>
  <c r="U256" i="7"/>
  <c r="W247" i="7"/>
  <c r="I241" i="2"/>
  <c r="U229" i="8"/>
  <c r="U229" i="7"/>
  <c r="U229" i="2"/>
  <c r="W308" i="2"/>
  <c r="W247" i="2"/>
  <c r="W308" i="7"/>
  <c r="T10" i="1"/>
  <c r="S10" i="1"/>
  <c r="U13" i="6"/>
  <c r="R14" i="6" s="1"/>
  <c r="T14" i="6" s="1"/>
  <c r="P15" i="1"/>
  <c r="S12" i="5"/>
  <c r="U12" i="5" s="1"/>
  <c r="R13" i="5" s="1"/>
  <c r="T12" i="5"/>
  <c r="N17" i="5"/>
  <c r="O17" i="5"/>
  <c r="Q17" i="5" s="1"/>
  <c r="Q16" i="5"/>
  <c r="P16" i="6"/>
  <c r="Z16" i="7"/>
  <c r="AA16" i="7" s="1"/>
  <c r="X17" i="7" s="1"/>
  <c r="Z17" i="8"/>
  <c r="AA17" i="8" s="1"/>
  <c r="X18" i="8" s="1"/>
  <c r="O17" i="6"/>
  <c r="Q16" i="6"/>
  <c r="Z16" i="2"/>
  <c r="AA16" i="2" s="1"/>
  <c r="X17" i="2" s="1"/>
  <c r="V16" i="6"/>
  <c r="N17" i="6" s="1"/>
  <c r="Q15" i="1"/>
  <c r="O16" i="1"/>
  <c r="V16" i="1" s="1"/>
  <c r="W15" i="1"/>
  <c r="V15" i="1" s="1"/>
  <c r="N16" i="1" s="1"/>
  <c r="W305" i="7" l="1"/>
  <c r="I251" i="2"/>
  <c r="U239" i="8"/>
  <c r="U239" i="2"/>
  <c r="U239" i="7"/>
  <c r="V195" i="7"/>
  <c r="V196" i="7" s="1"/>
  <c r="V197" i="7" s="1"/>
  <c r="V198" i="7" s="1"/>
  <c r="V199" i="7" s="1"/>
  <c r="V200" i="7" s="1"/>
  <c r="V201" i="7" s="1"/>
  <c r="V202" i="7" s="1"/>
  <c r="V203" i="7" s="1"/>
  <c r="V204" i="7" s="1"/>
  <c r="V205" i="7" s="1"/>
  <c r="V206" i="7" s="1"/>
  <c r="W195" i="7"/>
  <c r="W240" i="7"/>
  <c r="W230" i="8"/>
  <c r="W227" i="2"/>
  <c r="I264" i="2"/>
  <c r="U252" i="8"/>
  <c r="U252" i="2"/>
  <c r="U252" i="7"/>
  <c r="W259" i="7"/>
  <c r="I329" i="2"/>
  <c r="U317" i="8"/>
  <c r="U317" i="2"/>
  <c r="U317" i="7"/>
  <c r="W240" i="8"/>
  <c r="W259" i="2"/>
  <c r="W227" i="8"/>
  <c r="W305" i="8"/>
  <c r="W259" i="8"/>
  <c r="W240" i="2"/>
  <c r="I283" i="2"/>
  <c r="U271" i="8"/>
  <c r="U271" i="2"/>
  <c r="U271" i="7"/>
  <c r="W305" i="2"/>
  <c r="W369" i="7"/>
  <c r="W227" i="7"/>
  <c r="V195" i="8"/>
  <c r="V196" i="8" s="1"/>
  <c r="V197" i="8" s="1"/>
  <c r="V198" i="8" s="1"/>
  <c r="V199" i="8" s="1"/>
  <c r="V200" i="8" s="1"/>
  <c r="V201" i="8" s="1"/>
  <c r="V202" i="8" s="1"/>
  <c r="V203" i="8" s="1"/>
  <c r="V204" i="8" s="1"/>
  <c r="V205" i="8" s="1"/>
  <c r="V206" i="8" s="1"/>
  <c r="W195" i="8"/>
  <c r="W369" i="2"/>
  <c r="W230" i="2"/>
  <c r="I219" i="2"/>
  <c r="U207" i="8"/>
  <c r="U207" i="2"/>
  <c r="U207" i="7"/>
  <c r="W369" i="8"/>
  <c r="W320" i="7"/>
  <c r="W195" i="2"/>
  <c r="V195" i="2"/>
  <c r="V196" i="2" s="1"/>
  <c r="V197" i="2" s="1"/>
  <c r="V198" i="2" s="1"/>
  <c r="V199" i="2" s="1"/>
  <c r="V200" i="2" s="1"/>
  <c r="V201" i="2" s="1"/>
  <c r="V202" i="2" s="1"/>
  <c r="V203" i="2" s="1"/>
  <c r="V204" i="2" s="1"/>
  <c r="V205" i="2" s="1"/>
  <c r="V206" i="2" s="1"/>
  <c r="I253" i="2"/>
  <c r="U241" i="8"/>
  <c r="U241" i="2"/>
  <c r="U241" i="7"/>
  <c r="W256" i="7"/>
  <c r="W256" i="2"/>
  <c r="W274" i="7"/>
  <c r="I344" i="2"/>
  <c r="U332" i="8"/>
  <c r="U332" i="2"/>
  <c r="U332" i="7"/>
  <c r="I254" i="2"/>
  <c r="U242" i="8"/>
  <c r="U242" i="2"/>
  <c r="U242" i="7"/>
  <c r="W229" i="2"/>
  <c r="W320" i="2"/>
  <c r="W256" i="8"/>
  <c r="W274" i="2"/>
  <c r="W320" i="8"/>
  <c r="I393" i="2"/>
  <c r="U381" i="8"/>
  <c r="U381" i="2"/>
  <c r="U381" i="7"/>
  <c r="I280" i="2"/>
  <c r="U268" i="8"/>
  <c r="U268" i="2"/>
  <c r="U268" i="7"/>
  <c r="W274" i="8"/>
  <c r="W230" i="7"/>
  <c r="W229" i="7"/>
  <c r="W229" i="8"/>
  <c r="U286" i="8"/>
  <c r="I298" i="2"/>
  <c r="U286" i="2"/>
  <c r="U286" i="7"/>
  <c r="U10" i="1"/>
  <c r="R11" i="1" s="1"/>
  <c r="S11" i="1" s="1"/>
  <c r="S14" i="6"/>
  <c r="U14" i="6" s="1"/>
  <c r="R15" i="6" s="1"/>
  <c r="Y15" i="6" s="1"/>
  <c r="V17" i="5"/>
  <c r="O18" i="5"/>
  <c r="N18" i="5"/>
  <c r="P17" i="6"/>
  <c r="S13" i="5"/>
  <c r="T13" i="5"/>
  <c r="N17" i="1"/>
  <c r="O17" i="1"/>
  <c r="V17" i="1" s="1"/>
  <c r="Q16" i="1"/>
  <c r="P16" i="1"/>
  <c r="Z18" i="8"/>
  <c r="AA18" i="8" s="1"/>
  <c r="X19" i="8" s="1"/>
  <c r="Z17" i="7"/>
  <c r="AA17" i="7" s="1"/>
  <c r="X18" i="7" s="1"/>
  <c r="Z17" i="2"/>
  <c r="AA17" i="2" s="1"/>
  <c r="X18" i="2" s="1"/>
  <c r="O18" i="6"/>
  <c r="V18" i="6" s="1"/>
  <c r="V17" i="6"/>
  <c r="N18" i="6" s="1"/>
  <c r="Q17" i="6"/>
  <c r="W242" i="7" l="1"/>
  <c r="I265" i="2"/>
  <c r="U253" i="8"/>
  <c r="U253" i="7"/>
  <c r="U253" i="2"/>
  <c r="W242" i="8"/>
  <c r="W381" i="8"/>
  <c r="W271" i="7"/>
  <c r="W317" i="7"/>
  <c r="I292" i="2"/>
  <c r="U280" i="8"/>
  <c r="U280" i="2"/>
  <c r="U280" i="7"/>
  <c r="W381" i="7"/>
  <c r="V207" i="8"/>
  <c r="V208" i="8" s="1"/>
  <c r="V209" i="8" s="1"/>
  <c r="V210" i="8" s="1"/>
  <c r="V211" i="8" s="1"/>
  <c r="V212" i="8" s="1"/>
  <c r="V213" i="8" s="1"/>
  <c r="V214" i="8" s="1"/>
  <c r="V215" i="8" s="1"/>
  <c r="V216" i="8" s="1"/>
  <c r="V217" i="8" s="1"/>
  <c r="V218" i="8" s="1"/>
  <c r="W207" i="8"/>
  <c r="W271" i="8"/>
  <c r="W317" i="8"/>
  <c r="W239" i="7"/>
  <c r="I231" i="2"/>
  <c r="U219" i="8"/>
  <c r="U219" i="7"/>
  <c r="U219" i="2"/>
  <c r="I295" i="2"/>
  <c r="U283" i="8"/>
  <c r="U283" i="7"/>
  <c r="U283" i="2"/>
  <c r="I341" i="2"/>
  <c r="U329" i="8"/>
  <c r="U329" i="2"/>
  <c r="U329" i="7"/>
  <c r="W239" i="2"/>
  <c r="W268" i="8"/>
  <c r="W242" i="2"/>
  <c r="W286" i="7"/>
  <c r="W381" i="2"/>
  <c r="W332" i="7"/>
  <c r="W332" i="2"/>
  <c r="W332" i="8"/>
  <c r="I356" i="2"/>
  <c r="U344" i="8"/>
  <c r="U344" i="2"/>
  <c r="U344" i="7"/>
  <c r="W317" i="2"/>
  <c r="W239" i="8"/>
  <c r="I276" i="2"/>
  <c r="U264" i="8"/>
  <c r="U264" i="2"/>
  <c r="U264" i="7"/>
  <c r="W286" i="2"/>
  <c r="U254" i="8"/>
  <c r="I266" i="2"/>
  <c r="U254" i="2"/>
  <c r="U254" i="7"/>
  <c r="I310" i="2"/>
  <c r="U298" i="8"/>
  <c r="U298" i="2"/>
  <c r="U298" i="7"/>
  <c r="W207" i="2"/>
  <c r="V207" i="2"/>
  <c r="V208" i="2" s="1"/>
  <c r="V209" i="2" s="1"/>
  <c r="V210" i="2" s="1"/>
  <c r="V211" i="2" s="1"/>
  <c r="V212" i="2" s="1"/>
  <c r="V213" i="2" s="1"/>
  <c r="V214" i="2" s="1"/>
  <c r="V215" i="2" s="1"/>
  <c r="V216" i="2" s="1"/>
  <c r="V217" i="2" s="1"/>
  <c r="V218" i="2" s="1"/>
  <c r="I263" i="2"/>
  <c r="U251" i="8"/>
  <c r="U251" i="2"/>
  <c r="U251" i="7"/>
  <c r="W241" i="8"/>
  <c r="W268" i="7"/>
  <c r="W241" i="7"/>
  <c r="W252" i="7"/>
  <c r="W252" i="8"/>
  <c r="W286" i="8"/>
  <c r="I405" i="2"/>
  <c r="U393" i="8"/>
  <c r="U393" i="2"/>
  <c r="U393" i="7"/>
  <c r="V207" i="7"/>
  <c r="V208" i="7" s="1"/>
  <c r="V209" i="7" s="1"/>
  <c r="V210" i="7" s="1"/>
  <c r="V211" i="7" s="1"/>
  <c r="V212" i="7" s="1"/>
  <c r="V213" i="7" s="1"/>
  <c r="V214" i="7" s="1"/>
  <c r="V215" i="7" s="1"/>
  <c r="V216" i="7" s="1"/>
  <c r="V217" i="7" s="1"/>
  <c r="V218" i="7" s="1"/>
  <c r="W207" i="7"/>
  <c r="W271" i="2"/>
  <c r="W268" i="2"/>
  <c r="W241" i="2"/>
  <c r="W252" i="2"/>
  <c r="T15" i="6"/>
  <c r="T11" i="1"/>
  <c r="U11" i="1" s="1"/>
  <c r="R12" i="1" s="1"/>
  <c r="S12" i="1" s="1"/>
  <c r="E3" i="7"/>
  <c r="F3" i="7" s="1"/>
  <c r="S15" i="6" s="1"/>
  <c r="P17" i="1"/>
  <c r="U13" i="5"/>
  <c r="R14" i="5" s="1"/>
  <c r="O19" i="5"/>
  <c r="V19" i="5" s="1"/>
  <c r="Q18" i="5"/>
  <c r="P18" i="5"/>
  <c r="V18" i="5"/>
  <c r="N19" i="5" s="1"/>
  <c r="Z18" i="7"/>
  <c r="AA18" i="7" s="1"/>
  <c r="X19" i="7" s="1"/>
  <c r="Z19" i="8"/>
  <c r="AA19" i="8" s="1"/>
  <c r="X20" i="8" s="1"/>
  <c r="Z18" i="2"/>
  <c r="AA18" i="2" s="1"/>
  <c r="X19" i="2" s="1"/>
  <c r="O19" i="6"/>
  <c r="V19" i="6" s="1"/>
  <c r="N19" i="6"/>
  <c r="Q18" i="6"/>
  <c r="Q17" i="1"/>
  <c r="P18" i="6"/>
  <c r="P19" i="6" s="1"/>
  <c r="N18" i="1"/>
  <c r="O18" i="1"/>
  <c r="V219" i="8" l="1"/>
  <c r="V220" i="8" s="1"/>
  <c r="V221" i="8" s="1"/>
  <c r="V222" i="8" s="1"/>
  <c r="V223" i="8" s="1"/>
  <c r="V224" i="8" s="1"/>
  <c r="V225" i="8" s="1"/>
  <c r="V226" i="8" s="1"/>
  <c r="V227" i="8" s="1"/>
  <c r="V228" i="8" s="1"/>
  <c r="V229" i="8" s="1"/>
  <c r="V230" i="8" s="1"/>
  <c r="W219" i="8"/>
  <c r="I322" i="2"/>
  <c r="U310" i="8"/>
  <c r="U310" i="2"/>
  <c r="U310" i="7"/>
  <c r="W344" i="2"/>
  <c r="V219" i="7"/>
  <c r="V220" i="7" s="1"/>
  <c r="V221" i="7" s="1"/>
  <c r="V222" i="7" s="1"/>
  <c r="V223" i="7" s="1"/>
  <c r="V224" i="7" s="1"/>
  <c r="V225" i="7" s="1"/>
  <c r="V226" i="7" s="1"/>
  <c r="V227" i="7" s="1"/>
  <c r="V228" i="7" s="1"/>
  <c r="V229" i="7" s="1"/>
  <c r="V230" i="7" s="1"/>
  <c r="W219" i="7"/>
  <c r="W344" i="7"/>
  <c r="W254" i="7"/>
  <c r="W344" i="8"/>
  <c r="W298" i="2"/>
  <c r="I368" i="2"/>
  <c r="U356" i="8"/>
  <c r="U356" i="2"/>
  <c r="U356" i="7"/>
  <c r="W329" i="7"/>
  <c r="W280" i="8"/>
  <c r="W329" i="2"/>
  <c r="W298" i="7"/>
  <c r="W329" i="8"/>
  <c r="W253" i="2"/>
  <c r="W253" i="7"/>
  <c r="I243" i="2"/>
  <c r="U231" i="8"/>
  <c r="U231" i="2"/>
  <c r="U231" i="7"/>
  <c r="W298" i="8"/>
  <c r="W393" i="7"/>
  <c r="W251" i="7"/>
  <c r="W264" i="7"/>
  <c r="W283" i="2"/>
  <c r="W253" i="8"/>
  <c r="I278" i="2"/>
  <c r="U266" i="8"/>
  <c r="U266" i="2"/>
  <c r="U266" i="7"/>
  <c r="W254" i="8"/>
  <c r="W393" i="2"/>
  <c r="W251" i="2"/>
  <c r="W264" i="2"/>
  <c r="W283" i="7"/>
  <c r="I277" i="2"/>
  <c r="U265" i="8"/>
  <c r="U265" i="2"/>
  <c r="U265" i="7"/>
  <c r="V219" i="2"/>
  <c r="V220" i="2" s="1"/>
  <c r="V221" i="2" s="1"/>
  <c r="V222" i="2" s="1"/>
  <c r="V223" i="2" s="1"/>
  <c r="V224" i="2" s="1"/>
  <c r="V225" i="2" s="1"/>
  <c r="V226" i="2" s="1"/>
  <c r="V227" i="2" s="1"/>
  <c r="V228" i="2" s="1"/>
  <c r="V229" i="2" s="1"/>
  <c r="V230" i="2" s="1"/>
  <c r="W219" i="2"/>
  <c r="I353" i="2"/>
  <c r="U341" i="8"/>
  <c r="U341" i="2"/>
  <c r="U341" i="7"/>
  <c r="W393" i="8"/>
  <c r="W251" i="8"/>
  <c r="W264" i="8"/>
  <c r="W283" i="8"/>
  <c r="W280" i="7"/>
  <c r="I304" i="2"/>
  <c r="U292" i="8"/>
  <c r="U292" i="7"/>
  <c r="U292" i="2"/>
  <c r="W254" i="2"/>
  <c r="P18" i="1"/>
  <c r="U15" i="6"/>
  <c r="R16" i="6" s="1"/>
  <c r="T16" i="6" s="1"/>
  <c r="I417" i="2"/>
  <c r="U405" i="8"/>
  <c r="U405" i="2"/>
  <c r="U405" i="7"/>
  <c r="I275" i="2"/>
  <c r="U263" i="8"/>
  <c r="U263" i="2"/>
  <c r="U263" i="7"/>
  <c r="I288" i="2"/>
  <c r="U276" i="8"/>
  <c r="U276" i="2"/>
  <c r="U276" i="7"/>
  <c r="I307" i="2"/>
  <c r="U295" i="8"/>
  <c r="U295" i="2"/>
  <c r="U295" i="7"/>
  <c r="W280" i="2"/>
  <c r="T12" i="1"/>
  <c r="U12" i="1" s="1"/>
  <c r="R13" i="1" s="1"/>
  <c r="O20" i="5"/>
  <c r="V20" i="5" s="1"/>
  <c r="N20" i="5"/>
  <c r="O21" i="5" s="1"/>
  <c r="V21" i="5" s="1"/>
  <c r="P19" i="5"/>
  <c r="Q19" i="6"/>
  <c r="Q18" i="1"/>
  <c r="Q19" i="5"/>
  <c r="T14" i="5"/>
  <c r="S14" i="5"/>
  <c r="Z20" i="8"/>
  <c r="AA20" i="8" s="1"/>
  <c r="X21" i="8" s="1"/>
  <c r="Z19" i="2"/>
  <c r="AA19" i="2" s="1"/>
  <c r="X20" i="2" s="1"/>
  <c r="Z19" i="7"/>
  <c r="AA19" i="7" s="1"/>
  <c r="X20" i="7" s="1"/>
  <c r="N20" i="6"/>
  <c r="O20" i="6"/>
  <c r="V18" i="1"/>
  <c r="N19" i="1" s="1"/>
  <c r="O19" i="1"/>
  <c r="W341" i="7" l="1"/>
  <c r="W295" i="7"/>
  <c r="W341" i="2"/>
  <c r="W276" i="7"/>
  <c r="W405" i="8"/>
  <c r="U417" i="8"/>
  <c r="U417" i="7"/>
  <c r="U417" i="2"/>
  <c r="W292" i="2"/>
  <c r="W292" i="8"/>
  <c r="W341" i="8"/>
  <c r="U304" i="8"/>
  <c r="I316" i="2"/>
  <c r="U304" i="2"/>
  <c r="U304" i="7"/>
  <c r="V231" i="2"/>
  <c r="V232" i="2" s="1"/>
  <c r="V233" i="2" s="1"/>
  <c r="V234" i="2" s="1"/>
  <c r="V235" i="2" s="1"/>
  <c r="V236" i="2" s="1"/>
  <c r="V237" i="2" s="1"/>
  <c r="V238" i="2" s="1"/>
  <c r="V239" i="2" s="1"/>
  <c r="V240" i="2" s="1"/>
  <c r="V241" i="2" s="1"/>
  <c r="V242" i="2" s="1"/>
  <c r="W231" i="2"/>
  <c r="W295" i="2"/>
  <c r="W263" i="7"/>
  <c r="W265" i="7"/>
  <c r="W266" i="8"/>
  <c r="V231" i="8"/>
  <c r="V232" i="8" s="1"/>
  <c r="V233" i="8" s="1"/>
  <c r="V234" i="8" s="1"/>
  <c r="V235" i="8" s="1"/>
  <c r="V236" i="8" s="1"/>
  <c r="V237" i="8" s="1"/>
  <c r="V238" i="8" s="1"/>
  <c r="V239" i="8" s="1"/>
  <c r="V240" i="8" s="1"/>
  <c r="V241" i="8" s="1"/>
  <c r="V242" i="8" s="1"/>
  <c r="W231" i="8"/>
  <c r="W356" i="7"/>
  <c r="W310" i="7"/>
  <c r="I319" i="2"/>
  <c r="U307" i="8"/>
  <c r="U307" i="2"/>
  <c r="U307" i="7"/>
  <c r="W276" i="2"/>
  <c r="I365" i="2"/>
  <c r="U353" i="8"/>
  <c r="U353" i="2"/>
  <c r="U353" i="7"/>
  <c r="W266" i="2"/>
  <c r="W263" i="2"/>
  <c r="W265" i="2"/>
  <c r="I290" i="2"/>
  <c r="U278" i="8"/>
  <c r="U278" i="2"/>
  <c r="U278" i="7"/>
  <c r="I255" i="2"/>
  <c r="U243" i="8"/>
  <c r="U243" i="2"/>
  <c r="U243" i="7"/>
  <c r="W356" i="2"/>
  <c r="W310" i="2"/>
  <c r="V231" i="7"/>
  <c r="V232" i="7" s="1"/>
  <c r="V233" i="7" s="1"/>
  <c r="V234" i="7" s="1"/>
  <c r="V235" i="7" s="1"/>
  <c r="V236" i="7" s="1"/>
  <c r="V237" i="7" s="1"/>
  <c r="V238" i="7" s="1"/>
  <c r="V239" i="7" s="1"/>
  <c r="V240" i="7" s="1"/>
  <c r="V241" i="7" s="1"/>
  <c r="V242" i="7" s="1"/>
  <c r="W231" i="7"/>
  <c r="W263" i="8"/>
  <c r="W265" i="8"/>
  <c r="W356" i="8"/>
  <c r="W310" i="8"/>
  <c r="W266" i="7"/>
  <c r="I287" i="2"/>
  <c r="U275" i="8"/>
  <c r="U275" i="2"/>
  <c r="U275" i="7"/>
  <c r="I289" i="2"/>
  <c r="U277" i="8"/>
  <c r="U277" i="2"/>
  <c r="U277" i="7"/>
  <c r="U368" i="8"/>
  <c r="I380" i="2"/>
  <c r="U368" i="2"/>
  <c r="U368" i="7"/>
  <c r="I334" i="2"/>
  <c r="U322" i="8"/>
  <c r="U322" i="2"/>
  <c r="U322" i="7"/>
  <c r="W295" i="8"/>
  <c r="W292" i="7"/>
  <c r="W276" i="8"/>
  <c r="U288" i="8"/>
  <c r="I300" i="2"/>
  <c r="U288" i="2"/>
  <c r="U288" i="7"/>
  <c r="S16" i="6"/>
  <c r="U16" i="6" s="1"/>
  <c r="R17" i="6" s="1"/>
  <c r="W405" i="7"/>
  <c r="W405" i="2"/>
  <c r="S13" i="1"/>
  <c r="U13" i="1" s="1"/>
  <c r="R14" i="1" s="1"/>
  <c r="T13" i="1"/>
  <c r="U14" i="5"/>
  <c r="R15" i="5" s="1"/>
  <c r="Y15" i="5" s="1"/>
  <c r="Q20" i="5"/>
  <c r="Q19" i="1"/>
  <c r="N21" i="5"/>
  <c r="P20" i="5"/>
  <c r="P19" i="1"/>
  <c r="Z21" i="8"/>
  <c r="AA21" i="8" s="1"/>
  <c r="X22" i="8" s="1"/>
  <c r="Z20" i="2"/>
  <c r="AA20" i="2" s="1"/>
  <c r="X21" i="2" s="1"/>
  <c r="Z20" i="7"/>
  <c r="AA20" i="7" s="1"/>
  <c r="X21" i="7" s="1"/>
  <c r="O21" i="6"/>
  <c r="V21" i="6" s="1"/>
  <c r="Q20" i="6"/>
  <c r="V20" i="6"/>
  <c r="N21" i="6" s="1"/>
  <c r="P20" i="6"/>
  <c r="V19" i="1"/>
  <c r="N20" i="1" s="1"/>
  <c r="O20" i="1"/>
  <c r="V20" i="1" s="1"/>
  <c r="I267" i="2" l="1"/>
  <c r="U255" i="8"/>
  <c r="U255" i="2"/>
  <c r="U255" i="7"/>
  <c r="W417" i="7"/>
  <c r="W278" i="7"/>
  <c r="W307" i="7"/>
  <c r="W417" i="8"/>
  <c r="T17" i="6"/>
  <c r="S17" i="6"/>
  <c r="U17" i="6" s="1"/>
  <c r="R18" i="6" s="1"/>
  <c r="W368" i="2"/>
  <c r="W278" i="2"/>
  <c r="W307" i="2"/>
  <c r="W278" i="8"/>
  <c r="W307" i="8"/>
  <c r="I312" i="2"/>
  <c r="U300" i="8"/>
  <c r="U300" i="2"/>
  <c r="U300" i="7"/>
  <c r="W304" i="7"/>
  <c r="W368" i="7"/>
  <c r="W288" i="2"/>
  <c r="I302" i="2"/>
  <c r="U290" i="8"/>
  <c r="U290" i="7"/>
  <c r="U290" i="2"/>
  <c r="I331" i="2"/>
  <c r="U319" i="8"/>
  <c r="U319" i="2"/>
  <c r="U319" i="7"/>
  <c r="W277" i="7"/>
  <c r="W288" i="8"/>
  <c r="W277" i="2"/>
  <c r="W304" i="2"/>
  <c r="W353" i="8"/>
  <c r="V243" i="8"/>
  <c r="V244" i="8" s="1"/>
  <c r="V245" i="8" s="1"/>
  <c r="V246" i="8" s="1"/>
  <c r="V247" i="8" s="1"/>
  <c r="V248" i="8" s="1"/>
  <c r="V249" i="8" s="1"/>
  <c r="V250" i="8" s="1"/>
  <c r="V251" i="8" s="1"/>
  <c r="V252" i="8" s="1"/>
  <c r="V253" i="8" s="1"/>
  <c r="V254" i="8" s="1"/>
  <c r="W243" i="8"/>
  <c r="I346" i="2"/>
  <c r="U334" i="8"/>
  <c r="U334" i="2"/>
  <c r="U334" i="7"/>
  <c r="I392" i="2"/>
  <c r="U380" i="8"/>
  <c r="U380" i="7"/>
  <c r="U380" i="2"/>
  <c r="I328" i="2"/>
  <c r="U316" i="8"/>
  <c r="U316" i="2"/>
  <c r="U316" i="7"/>
  <c r="W353" i="2"/>
  <c r="W322" i="7"/>
  <c r="W417" i="2"/>
  <c r="W304" i="8"/>
  <c r="I299" i="2"/>
  <c r="U287" i="8"/>
  <c r="U287" i="2"/>
  <c r="U287" i="7"/>
  <c r="V243" i="7"/>
  <c r="V244" i="7" s="1"/>
  <c r="V245" i="7" s="1"/>
  <c r="V246" i="7" s="1"/>
  <c r="V247" i="7" s="1"/>
  <c r="V248" i="7" s="1"/>
  <c r="V249" i="7" s="1"/>
  <c r="V250" i="7" s="1"/>
  <c r="V251" i="7" s="1"/>
  <c r="V252" i="7" s="1"/>
  <c r="V253" i="7" s="1"/>
  <c r="V254" i="7" s="1"/>
  <c r="W243" i="7"/>
  <c r="W322" i="2"/>
  <c r="W368" i="8"/>
  <c r="W277" i="8"/>
  <c r="I301" i="2"/>
  <c r="U289" i="8"/>
  <c r="U289" i="2"/>
  <c r="U289" i="7"/>
  <c r="E3" i="8"/>
  <c r="F3" i="8" s="1"/>
  <c r="S15" i="5" s="1"/>
  <c r="W275" i="7"/>
  <c r="V243" i="2"/>
  <c r="V244" i="2" s="1"/>
  <c r="V245" i="2" s="1"/>
  <c r="V246" i="2" s="1"/>
  <c r="V247" i="2" s="1"/>
  <c r="V248" i="2" s="1"/>
  <c r="V249" i="2" s="1"/>
  <c r="V250" i="2" s="1"/>
  <c r="V251" i="2" s="1"/>
  <c r="V252" i="2" s="1"/>
  <c r="V253" i="2" s="1"/>
  <c r="V254" i="2" s="1"/>
  <c r="W243" i="2"/>
  <c r="I377" i="2"/>
  <c r="U365" i="8"/>
  <c r="U365" i="2"/>
  <c r="U365" i="7"/>
  <c r="W322" i="8"/>
  <c r="W288" i="7"/>
  <c r="W275" i="2"/>
  <c r="W275" i="8"/>
  <c r="W353" i="7"/>
  <c r="T15" i="5"/>
  <c r="T14" i="1"/>
  <c r="S14" i="1"/>
  <c r="P21" i="5"/>
  <c r="N22" i="5"/>
  <c r="O23" i="5" s="1"/>
  <c r="O22" i="5"/>
  <c r="Q21" i="5"/>
  <c r="N21" i="1"/>
  <c r="O21" i="1"/>
  <c r="V21" i="1" s="1"/>
  <c r="Q20" i="1"/>
  <c r="P20" i="1"/>
  <c r="Z21" i="2"/>
  <c r="AA21" i="2" s="1"/>
  <c r="X22" i="2" s="1"/>
  <c r="O22" i="6"/>
  <c r="V22" i="6" s="1"/>
  <c r="N22" i="6"/>
  <c r="P21" i="6"/>
  <c r="Q21" i="6"/>
  <c r="Z21" i="7"/>
  <c r="AA21" i="7" s="1"/>
  <c r="X22" i="7" s="1"/>
  <c r="Z22" i="8"/>
  <c r="AA22" i="8" s="1"/>
  <c r="X23" i="8" s="1"/>
  <c r="S18" i="6" l="1"/>
  <c r="T18" i="6"/>
  <c r="U18" i="6" s="1"/>
  <c r="R19" i="6" s="1"/>
  <c r="W287" i="2"/>
  <c r="W380" i="7"/>
  <c r="I404" i="2"/>
  <c r="U392" i="8"/>
  <c r="U392" i="7"/>
  <c r="U392" i="2"/>
  <c r="W300" i="7"/>
  <c r="I340" i="2"/>
  <c r="U328" i="8"/>
  <c r="U328" i="7"/>
  <c r="U328" i="2"/>
  <c r="W334" i="7"/>
  <c r="W300" i="2"/>
  <c r="W287" i="8"/>
  <c r="W334" i="2"/>
  <c r="W319" i="7"/>
  <c r="W300" i="8"/>
  <c r="W334" i="8"/>
  <c r="W319" i="2"/>
  <c r="I324" i="2"/>
  <c r="U312" i="8"/>
  <c r="U312" i="2"/>
  <c r="U312" i="7"/>
  <c r="I358" i="2"/>
  <c r="U346" i="8"/>
  <c r="U346" i="2"/>
  <c r="U346" i="7"/>
  <c r="W319" i="8"/>
  <c r="W380" i="8"/>
  <c r="I311" i="2"/>
  <c r="U299" i="8"/>
  <c r="U299" i="2"/>
  <c r="U299" i="7"/>
  <c r="I343" i="2"/>
  <c r="U331" i="8"/>
  <c r="U331" i="2"/>
  <c r="U331" i="7"/>
  <c r="W380" i="2"/>
  <c r="W289" i="2"/>
  <c r="I313" i="2"/>
  <c r="U301" i="8"/>
  <c r="U301" i="2"/>
  <c r="U301" i="7"/>
  <c r="W290" i="2"/>
  <c r="W290" i="7"/>
  <c r="W289" i="7"/>
  <c r="W289" i="8"/>
  <c r="W290" i="8"/>
  <c r="W255" i="7"/>
  <c r="V255" i="7"/>
  <c r="V256" i="7" s="1"/>
  <c r="V257" i="7" s="1"/>
  <c r="V258" i="7" s="1"/>
  <c r="V259" i="7" s="1"/>
  <c r="V260" i="7" s="1"/>
  <c r="V261" i="7" s="1"/>
  <c r="V262" i="7" s="1"/>
  <c r="V263" i="7" s="1"/>
  <c r="V264" i="7" s="1"/>
  <c r="V265" i="7" s="1"/>
  <c r="V266" i="7" s="1"/>
  <c r="U15" i="5"/>
  <c r="R16" i="5" s="1"/>
  <c r="W365" i="7"/>
  <c r="W365" i="2"/>
  <c r="W316" i="7"/>
  <c r="I314" i="2"/>
  <c r="U302" i="8"/>
  <c r="U302" i="2"/>
  <c r="U302" i="7"/>
  <c r="W255" i="2"/>
  <c r="V255" i="2"/>
  <c r="V256" i="2" s="1"/>
  <c r="V257" i="2" s="1"/>
  <c r="V258" i="2" s="1"/>
  <c r="V259" i="2" s="1"/>
  <c r="V260" i="2" s="1"/>
  <c r="V261" i="2" s="1"/>
  <c r="V262" i="2" s="1"/>
  <c r="V263" i="2" s="1"/>
  <c r="V264" i="2" s="1"/>
  <c r="V265" i="2" s="1"/>
  <c r="V266" i="2" s="1"/>
  <c r="V255" i="8"/>
  <c r="V256" i="8" s="1"/>
  <c r="V257" i="8" s="1"/>
  <c r="V258" i="8" s="1"/>
  <c r="V259" i="8" s="1"/>
  <c r="V260" i="8" s="1"/>
  <c r="V261" i="8" s="1"/>
  <c r="V262" i="8" s="1"/>
  <c r="V263" i="8" s="1"/>
  <c r="V264" i="8" s="1"/>
  <c r="V265" i="8" s="1"/>
  <c r="V266" i="8" s="1"/>
  <c r="W255" i="8"/>
  <c r="W287" i="7"/>
  <c r="W365" i="8"/>
  <c r="W316" i="2"/>
  <c r="U14" i="1"/>
  <c r="R15" i="1" s="1"/>
  <c r="I389" i="2"/>
  <c r="U377" i="8"/>
  <c r="U377" i="2"/>
  <c r="U377" i="7"/>
  <c r="W316" i="8"/>
  <c r="I279" i="2"/>
  <c r="U267" i="8"/>
  <c r="U267" i="2"/>
  <c r="U267" i="7"/>
  <c r="S16" i="5"/>
  <c r="U16" i="5" s="1"/>
  <c r="R17" i="5" s="1"/>
  <c r="S17" i="5" s="1"/>
  <c r="T16" i="5"/>
  <c r="S19" i="6"/>
  <c r="T19" i="6"/>
  <c r="V22" i="5"/>
  <c r="N23" i="5" s="1"/>
  <c r="Q22" i="5"/>
  <c r="V23" i="5"/>
  <c r="P22" i="5"/>
  <c r="Q21" i="1"/>
  <c r="Z22" i="7"/>
  <c r="AA22" i="7" s="1"/>
  <c r="X23" i="7" s="1"/>
  <c r="Z22" i="2"/>
  <c r="AA22" i="2" s="1"/>
  <c r="X23" i="2" s="1"/>
  <c r="Z23" i="8"/>
  <c r="AA23" i="8" s="1"/>
  <c r="X24" i="8" s="1"/>
  <c r="O23" i="6"/>
  <c r="N23" i="6"/>
  <c r="P22" i="6"/>
  <c r="P21" i="1"/>
  <c r="Q22" i="6"/>
  <c r="N22" i="1"/>
  <c r="O22" i="1"/>
  <c r="W299" i="8" l="1"/>
  <c r="W328" i="8"/>
  <c r="W301" i="7"/>
  <c r="I326" i="2"/>
  <c r="U314" i="8"/>
  <c r="U314" i="2"/>
  <c r="U314" i="7"/>
  <c r="I323" i="2"/>
  <c r="U311" i="8"/>
  <c r="U311" i="2"/>
  <c r="U311" i="7"/>
  <c r="W301" i="2"/>
  <c r="W301" i="8"/>
  <c r="W392" i="2"/>
  <c r="W299" i="2"/>
  <c r="E3" i="2"/>
  <c r="F3" i="2" s="1"/>
  <c r="I325" i="2"/>
  <c r="U313" i="8"/>
  <c r="U313" i="2"/>
  <c r="U313" i="7"/>
  <c r="W392" i="7"/>
  <c r="W346" i="7"/>
  <c r="W392" i="8"/>
  <c r="V267" i="2"/>
  <c r="V268" i="2" s="1"/>
  <c r="V269" i="2" s="1"/>
  <c r="V270" i="2" s="1"/>
  <c r="V271" i="2" s="1"/>
  <c r="V272" i="2" s="1"/>
  <c r="V273" i="2" s="1"/>
  <c r="V274" i="2" s="1"/>
  <c r="V275" i="2" s="1"/>
  <c r="V276" i="2" s="1"/>
  <c r="V277" i="2" s="1"/>
  <c r="V278" i="2" s="1"/>
  <c r="W267" i="2"/>
  <c r="W346" i="2"/>
  <c r="I416" i="2"/>
  <c r="U404" i="8"/>
  <c r="U404" i="2"/>
  <c r="U404" i="7"/>
  <c r="W346" i="8"/>
  <c r="W328" i="2"/>
  <c r="I401" i="2"/>
  <c r="U389" i="8"/>
  <c r="U389" i="2"/>
  <c r="U389" i="7"/>
  <c r="I370" i="2"/>
  <c r="U358" i="8"/>
  <c r="U358" i="2"/>
  <c r="U358" i="7"/>
  <c r="W377" i="8"/>
  <c r="I291" i="2"/>
  <c r="U279" i="8"/>
  <c r="U279" i="2"/>
  <c r="U279" i="7"/>
  <c r="W331" i="7"/>
  <c r="W312" i="7"/>
  <c r="W299" i="7"/>
  <c r="W328" i="7"/>
  <c r="I352" i="2"/>
  <c r="U340" i="8"/>
  <c r="U340" i="2"/>
  <c r="U340" i="7"/>
  <c r="W302" i="7"/>
  <c r="W331" i="2"/>
  <c r="W312" i="2"/>
  <c r="W331" i="8"/>
  <c r="W312" i="8"/>
  <c r="V267" i="7"/>
  <c r="V268" i="7" s="1"/>
  <c r="V269" i="7" s="1"/>
  <c r="V270" i="7" s="1"/>
  <c r="V271" i="7" s="1"/>
  <c r="V272" i="7" s="1"/>
  <c r="V273" i="7" s="1"/>
  <c r="V274" i="7" s="1"/>
  <c r="V275" i="7" s="1"/>
  <c r="V276" i="7" s="1"/>
  <c r="V277" i="7" s="1"/>
  <c r="V278" i="7" s="1"/>
  <c r="W267" i="7"/>
  <c r="Q23" i="6"/>
  <c r="V267" i="8"/>
  <c r="V268" i="8" s="1"/>
  <c r="V269" i="8" s="1"/>
  <c r="V270" i="8" s="1"/>
  <c r="V271" i="8" s="1"/>
  <c r="V272" i="8" s="1"/>
  <c r="V273" i="8" s="1"/>
  <c r="V274" i="8" s="1"/>
  <c r="V275" i="8" s="1"/>
  <c r="V276" i="8" s="1"/>
  <c r="V277" i="8" s="1"/>
  <c r="V278" i="8" s="1"/>
  <c r="W267" i="8"/>
  <c r="W377" i="7"/>
  <c r="W302" i="2"/>
  <c r="W377" i="2"/>
  <c r="W302" i="8"/>
  <c r="I355" i="2"/>
  <c r="U343" i="8"/>
  <c r="U343" i="2"/>
  <c r="U343" i="7"/>
  <c r="I336" i="2"/>
  <c r="U324" i="8"/>
  <c r="U324" i="2"/>
  <c r="U324" i="7"/>
  <c r="N24" i="5"/>
  <c r="O25" i="5" s="1"/>
  <c r="V25" i="5" s="1"/>
  <c r="T17" i="5"/>
  <c r="U17" i="5" s="1"/>
  <c r="R18" i="5" s="1"/>
  <c r="T15" i="1"/>
  <c r="Y15" i="1"/>
  <c r="S15" i="1"/>
  <c r="U15" i="1" s="1"/>
  <c r="R16" i="1" s="1"/>
  <c r="T16" i="1" s="1"/>
  <c r="U19" i="6"/>
  <c r="R20" i="6" s="1"/>
  <c r="O24" i="5"/>
  <c r="Q24" i="5" s="1"/>
  <c r="P23" i="5"/>
  <c r="P23" i="6"/>
  <c r="Q23" i="5"/>
  <c r="V23" i="6"/>
  <c r="N24" i="6" s="1"/>
  <c r="Z23" i="7"/>
  <c r="AA23" i="7" s="1"/>
  <c r="X24" i="7" s="1"/>
  <c r="O24" i="6"/>
  <c r="Z23" i="2"/>
  <c r="AA23" i="2" s="1"/>
  <c r="X24" i="2" s="1"/>
  <c r="Z24" i="8"/>
  <c r="AA24" i="8" s="1"/>
  <c r="X25" i="8" s="1"/>
  <c r="V22" i="1"/>
  <c r="N23" i="1" s="1"/>
  <c r="Q22" i="1"/>
  <c r="O23" i="1"/>
  <c r="P22" i="1"/>
  <c r="W389" i="8" l="1"/>
  <c r="I413" i="2"/>
  <c r="U401" i="8"/>
  <c r="U401" i="2"/>
  <c r="U401" i="7"/>
  <c r="W311" i="7"/>
  <c r="W311" i="8"/>
  <c r="V279" i="7"/>
  <c r="V280" i="7" s="1"/>
  <c r="V281" i="7" s="1"/>
  <c r="V282" i="7" s="1"/>
  <c r="V283" i="7" s="1"/>
  <c r="V284" i="7" s="1"/>
  <c r="V285" i="7" s="1"/>
  <c r="V286" i="7" s="1"/>
  <c r="V287" i="7" s="1"/>
  <c r="V288" i="7" s="1"/>
  <c r="V289" i="7" s="1"/>
  <c r="V290" i="7" s="1"/>
  <c r="W279" i="7"/>
  <c r="W313" i="7"/>
  <c r="U323" i="8"/>
  <c r="I335" i="2"/>
  <c r="U323" i="2"/>
  <c r="U323" i="7"/>
  <c r="V279" i="2"/>
  <c r="V280" i="2" s="1"/>
  <c r="V281" i="2" s="1"/>
  <c r="V282" i="2" s="1"/>
  <c r="V283" i="2" s="1"/>
  <c r="V284" i="2" s="1"/>
  <c r="V285" i="2" s="1"/>
  <c r="V286" i="2" s="1"/>
  <c r="V287" i="2" s="1"/>
  <c r="V288" i="2" s="1"/>
  <c r="V289" i="2" s="1"/>
  <c r="V290" i="2" s="1"/>
  <c r="W279" i="2"/>
  <c r="W313" i="2"/>
  <c r="W314" i="7"/>
  <c r="V279" i="8"/>
  <c r="V280" i="8" s="1"/>
  <c r="V281" i="8" s="1"/>
  <c r="V282" i="8" s="1"/>
  <c r="V283" i="8" s="1"/>
  <c r="V284" i="8" s="1"/>
  <c r="V285" i="8" s="1"/>
  <c r="V286" i="8" s="1"/>
  <c r="V287" i="8" s="1"/>
  <c r="V288" i="8" s="1"/>
  <c r="V289" i="8" s="1"/>
  <c r="V290" i="8" s="1"/>
  <c r="W279" i="8"/>
  <c r="W404" i="7"/>
  <c r="W313" i="8"/>
  <c r="W314" i="2"/>
  <c r="I303" i="2"/>
  <c r="U291" i="8"/>
  <c r="U291" i="2"/>
  <c r="U291" i="7"/>
  <c r="W404" i="2"/>
  <c r="I337" i="2"/>
  <c r="U325" i="8"/>
  <c r="U325" i="2"/>
  <c r="U325" i="7"/>
  <c r="W314" i="8"/>
  <c r="I338" i="2"/>
  <c r="U326" i="8"/>
  <c r="U326" i="2"/>
  <c r="U326" i="7"/>
  <c r="W340" i="7"/>
  <c r="W404" i="8"/>
  <c r="W324" i="7"/>
  <c r="W340" i="2"/>
  <c r="U416" i="8"/>
  <c r="U416" i="7"/>
  <c r="U416" i="2"/>
  <c r="U355" i="8"/>
  <c r="I367" i="2"/>
  <c r="U355" i="2"/>
  <c r="U355" i="7"/>
  <c r="W340" i="8"/>
  <c r="W358" i="7"/>
  <c r="W343" i="8"/>
  <c r="W311" i="2"/>
  <c r="W324" i="2"/>
  <c r="W324" i="8"/>
  <c r="U352" i="8"/>
  <c r="I364" i="2"/>
  <c r="U352" i="2"/>
  <c r="U352" i="7"/>
  <c r="W358" i="2"/>
  <c r="W389" i="2"/>
  <c r="U336" i="8"/>
  <c r="I348" i="2"/>
  <c r="U336" i="2"/>
  <c r="U336" i="7"/>
  <c r="W358" i="8"/>
  <c r="W343" i="7"/>
  <c r="I382" i="2"/>
  <c r="U370" i="8"/>
  <c r="U370" i="2"/>
  <c r="U370" i="7"/>
  <c r="W343" i="2"/>
  <c r="W389" i="7"/>
  <c r="S18" i="5"/>
  <c r="T18" i="5"/>
  <c r="S16" i="1"/>
  <c r="U16" i="1" s="1"/>
  <c r="R17" i="1" s="1"/>
  <c r="T17" i="1" s="1"/>
  <c r="S20" i="6"/>
  <c r="T20" i="6"/>
  <c r="U18" i="5"/>
  <c r="R19" i="5" s="1"/>
  <c r="S19" i="5" s="1"/>
  <c r="P24" i="6"/>
  <c r="V24" i="5"/>
  <c r="N25" i="5" s="1"/>
  <c r="P24" i="5"/>
  <c r="Q24" i="6"/>
  <c r="Z24" i="7"/>
  <c r="AA24" i="7" s="1"/>
  <c r="X25" i="7" s="1"/>
  <c r="Z24" i="2"/>
  <c r="AA24" i="2" s="1"/>
  <c r="X25" i="2" s="1"/>
  <c r="Z25" i="8"/>
  <c r="AA25" i="8" s="1"/>
  <c r="X26" i="8" s="1"/>
  <c r="V23" i="1"/>
  <c r="N24" i="1" s="1"/>
  <c r="O24" i="1"/>
  <c r="V24" i="1" s="1"/>
  <c r="Q23" i="1"/>
  <c r="O25" i="6"/>
  <c r="V25" i="6" s="1"/>
  <c r="P23" i="1"/>
  <c r="V24" i="6"/>
  <c r="N25" i="6" s="1"/>
  <c r="W355" i="2" l="1"/>
  <c r="W326" i="8"/>
  <c r="I376" i="2"/>
  <c r="U364" i="8"/>
  <c r="U364" i="2"/>
  <c r="U364" i="7"/>
  <c r="I379" i="2"/>
  <c r="U367" i="8"/>
  <c r="U367" i="2"/>
  <c r="U367" i="7"/>
  <c r="I350" i="2"/>
  <c r="U338" i="8"/>
  <c r="U338" i="2"/>
  <c r="U338" i="7"/>
  <c r="W323" i="8"/>
  <c r="W355" i="8"/>
  <c r="W325" i="7"/>
  <c r="W325" i="8"/>
  <c r="W326" i="2"/>
  <c r="I394" i="2"/>
  <c r="U382" i="8"/>
  <c r="U382" i="7"/>
  <c r="U382" i="2"/>
  <c r="W416" i="2"/>
  <c r="W416" i="7"/>
  <c r="W336" i="7"/>
  <c r="I349" i="2"/>
  <c r="U337" i="8"/>
  <c r="U337" i="2"/>
  <c r="U337" i="7"/>
  <c r="W352" i="2"/>
  <c r="W336" i="2"/>
  <c r="W401" i="7"/>
  <c r="I347" i="2"/>
  <c r="U335" i="8"/>
  <c r="U335" i="2"/>
  <c r="U335" i="7"/>
  <c r="W416" i="8"/>
  <c r="I360" i="2"/>
  <c r="U348" i="7"/>
  <c r="U348" i="8"/>
  <c r="U348" i="2"/>
  <c r="W401" i="2"/>
  <c r="W352" i="7"/>
  <c r="W352" i="8"/>
  <c r="W336" i="8"/>
  <c r="V291" i="7"/>
  <c r="V292" i="7" s="1"/>
  <c r="V293" i="7" s="1"/>
  <c r="V294" i="7" s="1"/>
  <c r="V295" i="7" s="1"/>
  <c r="V296" i="7" s="1"/>
  <c r="V297" i="7" s="1"/>
  <c r="V298" i="7" s="1"/>
  <c r="V299" i="7" s="1"/>
  <c r="V300" i="7" s="1"/>
  <c r="V301" i="7" s="1"/>
  <c r="V302" i="7" s="1"/>
  <c r="W291" i="7"/>
  <c r="W401" i="8"/>
  <c r="W355" i="7"/>
  <c r="U413" i="8"/>
  <c r="U413" i="2"/>
  <c r="U413" i="7"/>
  <c r="W326" i="7"/>
  <c r="W370" i="2"/>
  <c r="W291" i="8"/>
  <c r="V291" i="8"/>
  <c r="V292" i="8" s="1"/>
  <c r="V293" i="8" s="1"/>
  <c r="V294" i="8" s="1"/>
  <c r="V295" i="8" s="1"/>
  <c r="V296" i="8" s="1"/>
  <c r="V297" i="8" s="1"/>
  <c r="V298" i="8" s="1"/>
  <c r="V299" i="8" s="1"/>
  <c r="V300" i="8" s="1"/>
  <c r="V301" i="8" s="1"/>
  <c r="V302" i="8" s="1"/>
  <c r="W323" i="7"/>
  <c r="W370" i="7"/>
  <c r="W370" i="8"/>
  <c r="W325" i="2"/>
  <c r="W291" i="2"/>
  <c r="V291" i="2"/>
  <c r="V292" i="2" s="1"/>
  <c r="V293" i="2" s="1"/>
  <c r="V294" i="2" s="1"/>
  <c r="V295" i="2" s="1"/>
  <c r="V296" i="2" s="1"/>
  <c r="V297" i="2" s="1"/>
  <c r="V298" i="2" s="1"/>
  <c r="V299" i="2" s="1"/>
  <c r="V300" i="2" s="1"/>
  <c r="V301" i="2" s="1"/>
  <c r="V302" i="2" s="1"/>
  <c r="I315" i="2"/>
  <c r="U303" i="8"/>
  <c r="U303" i="2"/>
  <c r="U303" i="7"/>
  <c r="W323" i="2"/>
  <c r="S17" i="1"/>
  <c r="U17" i="1" s="1"/>
  <c r="R18" i="1" s="1"/>
  <c r="S18" i="1" s="1"/>
  <c r="U20" i="6"/>
  <c r="R21" i="6" s="1"/>
  <c r="P24" i="1"/>
  <c r="T19" i="5"/>
  <c r="U19" i="5" s="1"/>
  <c r="R20" i="5" s="1"/>
  <c r="O26" i="5"/>
  <c r="Q25" i="5"/>
  <c r="N26" i="5"/>
  <c r="P25" i="5"/>
  <c r="P4" i="8"/>
  <c r="Q4" i="8" s="1"/>
  <c r="N26" i="6"/>
  <c r="O26" i="6"/>
  <c r="Z25" i="2"/>
  <c r="AA25" i="2" s="1"/>
  <c r="P4" i="2" s="1"/>
  <c r="Q4" i="2" s="1"/>
  <c r="Z25" i="7"/>
  <c r="AA25" i="7" s="1"/>
  <c r="X26" i="7" s="1"/>
  <c r="P4" i="7"/>
  <c r="Q4" i="7" s="1"/>
  <c r="AB26" i="8"/>
  <c r="Z26" i="8"/>
  <c r="N25" i="1"/>
  <c r="O25" i="1"/>
  <c r="P25" i="6"/>
  <c r="Q25" i="6"/>
  <c r="Q24" i="1"/>
  <c r="W382" i="2" l="1"/>
  <c r="W338" i="8"/>
  <c r="W338" i="7"/>
  <c r="W382" i="7"/>
  <c r="I362" i="2"/>
  <c r="U350" i="8"/>
  <c r="U350" i="2"/>
  <c r="U350" i="7"/>
  <c r="W382" i="8"/>
  <c r="W367" i="7"/>
  <c r="I359" i="2"/>
  <c r="U347" i="8"/>
  <c r="U347" i="2"/>
  <c r="U347" i="7"/>
  <c r="I406" i="2"/>
  <c r="U394" i="8"/>
  <c r="U394" i="2"/>
  <c r="U394" i="7"/>
  <c r="W367" i="2"/>
  <c r="V303" i="7"/>
  <c r="V304" i="7" s="1"/>
  <c r="V305" i="7" s="1"/>
  <c r="V306" i="7" s="1"/>
  <c r="V307" i="7" s="1"/>
  <c r="V308" i="7" s="1"/>
  <c r="V309" i="7" s="1"/>
  <c r="V310" i="7" s="1"/>
  <c r="V311" i="7" s="1"/>
  <c r="V312" i="7" s="1"/>
  <c r="V313" i="7" s="1"/>
  <c r="V314" i="7" s="1"/>
  <c r="W303" i="7"/>
  <c r="W367" i="8"/>
  <c r="I391" i="2"/>
  <c r="U379" i="8"/>
  <c r="U379" i="2"/>
  <c r="U379" i="7"/>
  <c r="W337" i="7"/>
  <c r="W364" i="7"/>
  <c r="W348" i="2"/>
  <c r="W413" i="8"/>
  <c r="W348" i="8"/>
  <c r="W337" i="2"/>
  <c r="W364" i="2"/>
  <c r="W335" i="8"/>
  <c r="W413" i="2"/>
  <c r="W348" i="7"/>
  <c r="W337" i="8"/>
  <c r="W364" i="8"/>
  <c r="V303" i="2"/>
  <c r="V304" i="2" s="1"/>
  <c r="V305" i="2" s="1"/>
  <c r="V306" i="2" s="1"/>
  <c r="V307" i="2" s="1"/>
  <c r="V308" i="2" s="1"/>
  <c r="V309" i="2" s="1"/>
  <c r="V310" i="2" s="1"/>
  <c r="V311" i="2" s="1"/>
  <c r="V312" i="2" s="1"/>
  <c r="V313" i="2" s="1"/>
  <c r="V314" i="2" s="1"/>
  <c r="W303" i="2"/>
  <c r="W413" i="7"/>
  <c r="I372" i="2"/>
  <c r="U360" i="8"/>
  <c r="U360" i="7"/>
  <c r="U360" i="2"/>
  <c r="I361" i="2"/>
  <c r="U349" i="8"/>
  <c r="U349" i="2"/>
  <c r="U349" i="7"/>
  <c r="I388" i="2"/>
  <c r="U376" i="8"/>
  <c r="U376" i="7"/>
  <c r="U376" i="2"/>
  <c r="V303" i="8"/>
  <c r="V304" i="8" s="1"/>
  <c r="V305" i="8" s="1"/>
  <c r="V306" i="8" s="1"/>
  <c r="V307" i="8" s="1"/>
  <c r="V308" i="8" s="1"/>
  <c r="V309" i="8" s="1"/>
  <c r="V310" i="8" s="1"/>
  <c r="V311" i="8" s="1"/>
  <c r="V312" i="8" s="1"/>
  <c r="V313" i="8" s="1"/>
  <c r="V314" i="8" s="1"/>
  <c r="W303" i="8"/>
  <c r="I327" i="2"/>
  <c r="U315" i="8"/>
  <c r="U315" i="2"/>
  <c r="U315" i="7"/>
  <c r="T18" i="1"/>
  <c r="U18" i="1" s="1"/>
  <c r="R19" i="1" s="1"/>
  <c r="W338" i="2"/>
  <c r="Q25" i="1"/>
  <c r="W335" i="7"/>
  <c r="W335" i="2"/>
  <c r="S21" i="6"/>
  <c r="T21" i="6"/>
  <c r="T20" i="5"/>
  <c r="S20" i="5"/>
  <c r="U20" i="5" s="1"/>
  <c r="R21" i="5" s="1"/>
  <c r="T21" i="5" s="1"/>
  <c r="V25" i="1"/>
  <c r="N26" i="1" s="1"/>
  <c r="Q26" i="6"/>
  <c r="P25" i="1"/>
  <c r="T19" i="1"/>
  <c r="S19" i="1"/>
  <c r="O27" i="5"/>
  <c r="D4" i="8"/>
  <c r="Q26" i="5"/>
  <c r="V26" i="5"/>
  <c r="N27" i="5" s="1"/>
  <c r="O28" i="5" s="1"/>
  <c r="V28" i="5" s="1"/>
  <c r="P26" i="5"/>
  <c r="V26" i="6"/>
  <c r="Y34" i="7"/>
  <c r="Y34" i="8"/>
  <c r="Y34" i="2"/>
  <c r="Y33" i="7"/>
  <c r="Y35" i="7"/>
  <c r="Y33" i="8"/>
  <c r="Y35" i="2"/>
  <c r="Y29" i="8"/>
  <c r="Y31" i="8"/>
  <c r="Y36" i="2"/>
  <c r="Y28" i="8"/>
  <c r="Y29" i="7"/>
  <c r="Y32" i="7"/>
  <c r="Y26" i="8"/>
  <c r="AA26" i="8" s="1"/>
  <c r="X27" i="8" s="1"/>
  <c r="Y37" i="2"/>
  <c r="Y28" i="7"/>
  <c r="Y29" i="2"/>
  <c r="Y26" i="7"/>
  <c r="Y26" i="2"/>
  <c r="Y27" i="2"/>
  <c r="Y30" i="7"/>
  <c r="Y32" i="8"/>
  <c r="Y28" i="2"/>
  <c r="Y37" i="8"/>
  <c r="Y37" i="7"/>
  <c r="Y30" i="2"/>
  <c r="Y36" i="8"/>
  <c r="Y27" i="8"/>
  <c r="Y33" i="2"/>
  <c r="Y36" i="7"/>
  <c r="Y35" i="8"/>
  <c r="Y31" i="2"/>
  <c r="Y27" i="7"/>
  <c r="Y31" i="7"/>
  <c r="Y30" i="8"/>
  <c r="Y32" i="2"/>
  <c r="O27" i="6"/>
  <c r="D4" i="7"/>
  <c r="N27" i="6"/>
  <c r="X26" i="2"/>
  <c r="O26" i="1"/>
  <c r="V26" i="1" s="1"/>
  <c r="Z26" i="7"/>
  <c r="AB26" i="7"/>
  <c r="P26" i="6"/>
  <c r="W379" i="8" l="1"/>
  <c r="W360" i="8"/>
  <c r="V315" i="8"/>
  <c r="V316" i="8" s="1"/>
  <c r="V317" i="8" s="1"/>
  <c r="V318" i="8" s="1"/>
  <c r="V319" i="8" s="1"/>
  <c r="V320" i="8" s="1"/>
  <c r="V321" i="8" s="1"/>
  <c r="V322" i="8" s="1"/>
  <c r="V323" i="8" s="1"/>
  <c r="V324" i="8" s="1"/>
  <c r="V325" i="8" s="1"/>
  <c r="V326" i="8" s="1"/>
  <c r="W315" i="8"/>
  <c r="W350" i="7"/>
  <c r="W350" i="2"/>
  <c r="V315" i="2"/>
  <c r="V316" i="2" s="1"/>
  <c r="V317" i="2" s="1"/>
  <c r="V318" i="2" s="1"/>
  <c r="V319" i="2" s="1"/>
  <c r="V320" i="2" s="1"/>
  <c r="V321" i="2" s="1"/>
  <c r="V322" i="2" s="1"/>
  <c r="V323" i="2" s="1"/>
  <c r="V324" i="2" s="1"/>
  <c r="V325" i="2" s="1"/>
  <c r="V326" i="2" s="1"/>
  <c r="W315" i="2"/>
  <c r="W376" i="2"/>
  <c r="W350" i="8"/>
  <c r="W376" i="7"/>
  <c r="I374" i="2"/>
  <c r="U362" i="8"/>
  <c r="U362" i="2"/>
  <c r="U362" i="7"/>
  <c r="I384" i="2"/>
  <c r="U372" i="8"/>
  <c r="U372" i="2"/>
  <c r="U372" i="7"/>
  <c r="W394" i="7"/>
  <c r="W394" i="2"/>
  <c r="W349" i="7"/>
  <c r="W394" i="8"/>
  <c r="W349" i="2"/>
  <c r="I418" i="2"/>
  <c r="U406" i="8"/>
  <c r="U406" i="2"/>
  <c r="U406" i="7"/>
  <c r="W349" i="8"/>
  <c r="W347" i="7"/>
  <c r="W376" i="8"/>
  <c r="I400" i="2"/>
  <c r="U388" i="8"/>
  <c r="U388" i="2"/>
  <c r="U388" i="7"/>
  <c r="I373" i="2"/>
  <c r="U361" i="8"/>
  <c r="U361" i="2"/>
  <c r="U361" i="7"/>
  <c r="W347" i="2"/>
  <c r="V315" i="7"/>
  <c r="V316" i="7" s="1"/>
  <c r="V317" i="7" s="1"/>
  <c r="V318" i="7" s="1"/>
  <c r="V319" i="7" s="1"/>
  <c r="V320" i="7" s="1"/>
  <c r="V321" i="7" s="1"/>
  <c r="V322" i="7" s="1"/>
  <c r="V323" i="7" s="1"/>
  <c r="V324" i="7" s="1"/>
  <c r="V325" i="7" s="1"/>
  <c r="V326" i="7" s="1"/>
  <c r="W315" i="7"/>
  <c r="I339" i="2"/>
  <c r="U327" i="8"/>
  <c r="U327" i="2"/>
  <c r="U327" i="7"/>
  <c r="S21" i="5"/>
  <c r="U21" i="5" s="1"/>
  <c r="R22" i="5" s="1"/>
  <c r="W360" i="2"/>
  <c r="W379" i="7"/>
  <c r="W347" i="8"/>
  <c r="I403" i="2"/>
  <c r="U391" i="8"/>
  <c r="U391" i="7"/>
  <c r="U391" i="2"/>
  <c r="U19" i="1"/>
  <c r="R20" i="1" s="1"/>
  <c r="S20" i="1" s="1"/>
  <c r="W360" i="7"/>
  <c r="W379" i="2"/>
  <c r="I371" i="2"/>
  <c r="U359" i="8"/>
  <c r="U359" i="7"/>
  <c r="U359" i="2"/>
  <c r="U21" i="6"/>
  <c r="R22" i="6" s="1"/>
  <c r="Q27" i="6"/>
  <c r="W27" i="5"/>
  <c r="V27" i="5" s="1"/>
  <c r="N28" i="5" s="1"/>
  <c r="P27" i="5"/>
  <c r="Q27" i="5"/>
  <c r="Q26" i="1"/>
  <c r="O28" i="6"/>
  <c r="V28" i="6" s="1"/>
  <c r="AA26" i="7"/>
  <c r="X27" i="7" s="1"/>
  <c r="N27" i="1"/>
  <c r="O27" i="1"/>
  <c r="Q27" i="1" s="1"/>
  <c r="D4" i="2"/>
  <c r="P26" i="1"/>
  <c r="P27" i="6"/>
  <c r="Z27" i="8"/>
  <c r="AA27" i="8" s="1"/>
  <c r="X28" i="8" s="1"/>
  <c r="AB26" i="2"/>
  <c r="Z26" i="2"/>
  <c r="AA26" i="2" s="1"/>
  <c r="X27" i="2" s="1"/>
  <c r="W27" i="6"/>
  <c r="V27" i="6" s="1"/>
  <c r="N28" i="6" s="1"/>
  <c r="T22" i="5" l="1"/>
  <c r="S22" i="5"/>
  <c r="U22" i="5" s="1"/>
  <c r="R23" i="5" s="1"/>
  <c r="W372" i="7"/>
  <c r="W372" i="2"/>
  <c r="W391" i="7"/>
  <c r="W406" i="7"/>
  <c r="W372" i="8"/>
  <c r="W391" i="8"/>
  <c r="W406" i="2"/>
  <c r="I396" i="2"/>
  <c r="U384" i="8"/>
  <c r="U384" i="2"/>
  <c r="U384" i="7"/>
  <c r="I412" i="2"/>
  <c r="U400" i="8"/>
  <c r="U400" i="2"/>
  <c r="U400" i="7"/>
  <c r="T20" i="1"/>
  <c r="U20" i="1" s="1"/>
  <c r="R21" i="1" s="1"/>
  <c r="S21" i="1" s="1"/>
  <c r="I415" i="2"/>
  <c r="U403" i="8"/>
  <c r="U403" i="2"/>
  <c r="U403" i="7"/>
  <c r="W361" i="7"/>
  <c r="W406" i="8"/>
  <c r="W362" i="7"/>
  <c r="W327" i="2"/>
  <c r="V327" i="2"/>
  <c r="V328" i="2" s="1"/>
  <c r="V329" i="2" s="1"/>
  <c r="V330" i="2" s="1"/>
  <c r="V331" i="2" s="1"/>
  <c r="V332" i="2" s="1"/>
  <c r="V333" i="2" s="1"/>
  <c r="V334" i="2" s="1"/>
  <c r="V335" i="2" s="1"/>
  <c r="V336" i="2" s="1"/>
  <c r="V337" i="2" s="1"/>
  <c r="V338" i="2" s="1"/>
  <c r="I351" i="2"/>
  <c r="U339" i="8"/>
  <c r="U339" i="2"/>
  <c r="U339" i="7"/>
  <c r="W361" i="2"/>
  <c r="W361" i="8"/>
  <c r="W362" i="8"/>
  <c r="W359" i="8"/>
  <c r="V327" i="8"/>
  <c r="V328" i="8" s="1"/>
  <c r="V329" i="8" s="1"/>
  <c r="V330" i="8" s="1"/>
  <c r="V331" i="8" s="1"/>
  <c r="V332" i="8" s="1"/>
  <c r="V333" i="8" s="1"/>
  <c r="V334" i="8" s="1"/>
  <c r="V335" i="8" s="1"/>
  <c r="V336" i="8" s="1"/>
  <c r="V337" i="8" s="1"/>
  <c r="V338" i="8" s="1"/>
  <c r="W327" i="8"/>
  <c r="W362" i="2"/>
  <c r="I385" i="2"/>
  <c r="U373" i="8"/>
  <c r="U373" i="2"/>
  <c r="U373" i="7"/>
  <c r="I386" i="2"/>
  <c r="U374" i="8"/>
  <c r="U374" i="2"/>
  <c r="U374" i="7"/>
  <c r="U371" i="8"/>
  <c r="I383" i="2"/>
  <c r="U371" i="2"/>
  <c r="U371" i="7"/>
  <c r="W391" i="2"/>
  <c r="U418" i="8"/>
  <c r="U418" i="7"/>
  <c r="U418" i="2"/>
  <c r="W359" i="2"/>
  <c r="W388" i="7"/>
  <c r="W388" i="8"/>
  <c r="V327" i="7"/>
  <c r="V328" i="7" s="1"/>
  <c r="V329" i="7" s="1"/>
  <c r="V330" i="7" s="1"/>
  <c r="V331" i="7" s="1"/>
  <c r="V332" i="7" s="1"/>
  <c r="V333" i="7" s="1"/>
  <c r="V334" i="7" s="1"/>
  <c r="V335" i="7" s="1"/>
  <c r="V336" i="7" s="1"/>
  <c r="V337" i="7" s="1"/>
  <c r="V338" i="7" s="1"/>
  <c r="W327" i="7"/>
  <c r="W359" i="7"/>
  <c r="W388" i="2"/>
  <c r="S22" i="6"/>
  <c r="T22" i="6"/>
  <c r="T23" i="5"/>
  <c r="S23" i="5"/>
  <c r="N29" i="5"/>
  <c r="O30" i="5" s="1"/>
  <c r="V30" i="5" s="1"/>
  <c r="O29" i="5"/>
  <c r="Q28" i="5"/>
  <c r="P28" i="5"/>
  <c r="Z28" i="8"/>
  <c r="AA28" i="8" s="1"/>
  <c r="X29" i="8" s="1"/>
  <c r="O29" i="6"/>
  <c r="N29" i="6"/>
  <c r="W27" i="1"/>
  <c r="V27" i="1" s="1"/>
  <c r="N28" i="1" s="1"/>
  <c r="O28" i="1"/>
  <c r="V28" i="1" s="1"/>
  <c r="P28" i="6"/>
  <c r="Z27" i="2"/>
  <c r="AA27" i="2" s="1"/>
  <c r="X28" i="2" s="1"/>
  <c r="Z27" i="7"/>
  <c r="AA27" i="7" s="1"/>
  <c r="X28" i="7" s="1"/>
  <c r="Q28" i="6"/>
  <c r="P27" i="1"/>
  <c r="W374" i="7" l="1"/>
  <c r="W403" i="7"/>
  <c r="W374" i="8"/>
  <c r="W403" i="8"/>
  <c r="W371" i="2"/>
  <c r="I398" i="2"/>
  <c r="U386" i="8"/>
  <c r="U386" i="7"/>
  <c r="U386" i="2"/>
  <c r="U415" i="8"/>
  <c r="U415" i="2"/>
  <c r="U415" i="7"/>
  <c r="V339" i="7"/>
  <c r="V340" i="7" s="1"/>
  <c r="V341" i="7" s="1"/>
  <c r="V342" i="7" s="1"/>
  <c r="V343" i="7" s="1"/>
  <c r="V344" i="7" s="1"/>
  <c r="V345" i="7" s="1"/>
  <c r="V346" i="7" s="1"/>
  <c r="V347" i="7" s="1"/>
  <c r="V348" i="7" s="1"/>
  <c r="V349" i="7" s="1"/>
  <c r="V350" i="7" s="1"/>
  <c r="W339" i="7"/>
  <c r="W403" i="2"/>
  <c r="W373" i="2"/>
  <c r="V339" i="2"/>
  <c r="V340" i="2" s="1"/>
  <c r="V341" i="2" s="1"/>
  <c r="V342" i="2" s="1"/>
  <c r="V343" i="2" s="1"/>
  <c r="V344" i="2" s="1"/>
  <c r="V345" i="2" s="1"/>
  <c r="V346" i="2" s="1"/>
  <c r="V347" i="2" s="1"/>
  <c r="V348" i="2" s="1"/>
  <c r="V349" i="2" s="1"/>
  <c r="V350" i="2" s="1"/>
  <c r="W339" i="2"/>
  <c r="W400" i="7"/>
  <c r="W374" i="2"/>
  <c r="W373" i="8"/>
  <c r="V339" i="8"/>
  <c r="V340" i="8" s="1"/>
  <c r="V341" i="8" s="1"/>
  <c r="V342" i="8" s="1"/>
  <c r="V343" i="8" s="1"/>
  <c r="V344" i="8" s="1"/>
  <c r="V345" i="8" s="1"/>
  <c r="V346" i="8" s="1"/>
  <c r="V347" i="8" s="1"/>
  <c r="V348" i="8" s="1"/>
  <c r="V349" i="8" s="1"/>
  <c r="V350" i="8" s="1"/>
  <c r="W339" i="8"/>
  <c r="W400" i="2"/>
  <c r="I395" i="2"/>
  <c r="U383" i="8"/>
  <c r="U383" i="2"/>
  <c r="U383" i="7"/>
  <c r="T21" i="1"/>
  <c r="W418" i="2"/>
  <c r="I397" i="2"/>
  <c r="U385" i="8"/>
  <c r="U385" i="7"/>
  <c r="U385" i="2"/>
  <c r="U351" i="8"/>
  <c r="I363" i="2"/>
  <c r="U351" i="7"/>
  <c r="U351" i="2"/>
  <c r="W400" i="8"/>
  <c r="U412" i="2"/>
  <c r="U412" i="8"/>
  <c r="U412" i="7"/>
  <c r="W371" i="8"/>
  <c r="W418" i="7"/>
  <c r="W418" i="8"/>
  <c r="W384" i="7"/>
  <c r="W384" i="2"/>
  <c r="W384" i="8"/>
  <c r="W373" i="7"/>
  <c r="W371" i="7"/>
  <c r="I408" i="2"/>
  <c r="U396" i="8"/>
  <c r="U396" i="2"/>
  <c r="U396" i="7"/>
  <c r="U21" i="1"/>
  <c r="R22" i="1" s="1"/>
  <c r="T22" i="1" s="1"/>
  <c r="U22" i="6"/>
  <c r="R23" i="6" s="1"/>
  <c r="Q29" i="5"/>
  <c r="P29" i="5"/>
  <c r="V29" i="5"/>
  <c r="N30" i="5" s="1"/>
  <c r="U23" i="5"/>
  <c r="R24" i="5" s="1"/>
  <c r="N29" i="1"/>
  <c r="O29" i="1"/>
  <c r="V29" i="1" s="1"/>
  <c r="Z28" i="2"/>
  <c r="AA28" i="2" s="1"/>
  <c r="X29" i="2" s="1"/>
  <c r="Z28" i="7"/>
  <c r="AA28" i="7" s="1"/>
  <c r="X29" i="7" s="1"/>
  <c r="Z29" i="8"/>
  <c r="AA29" i="8" s="1"/>
  <c r="X30" i="8" s="1"/>
  <c r="O30" i="6"/>
  <c r="V30" i="6" s="1"/>
  <c r="P28" i="1"/>
  <c r="P29" i="1" s="1"/>
  <c r="Q29" i="6"/>
  <c r="Q28" i="1"/>
  <c r="V29" i="6"/>
  <c r="N30" i="6" s="1"/>
  <c r="P29" i="6"/>
  <c r="W385" i="8" l="1"/>
  <c r="W386" i="8"/>
  <c r="W415" i="8"/>
  <c r="W385" i="7"/>
  <c r="W415" i="2"/>
  <c r="W385" i="2"/>
  <c r="W386" i="7"/>
  <c r="I409" i="2"/>
  <c r="U397" i="8"/>
  <c r="U397" i="2"/>
  <c r="U397" i="7"/>
  <c r="W412" i="7"/>
  <c r="W383" i="7"/>
  <c r="W383" i="2"/>
  <c r="I420" i="2"/>
  <c r="U408" i="8"/>
  <c r="U408" i="2"/>
  <c r="U408" i="7"/>
  <c r="W412" i="2"/>
  <c r="W383" i="8"/>
  <c r="W396" i="7"/>
  <c r="W396" i="2"/>
  <c r="W412" i="8"/>
  <c r="I407" i="2"/>
  <c r="U395" i="8"/>
  <c r="U395" i="2"/>
  <c r="U395" i="7"/>
  <c r="W386" i="2"/>
  <c r="I375" i="2"/>
  <c r="U363" i="8"/>
  <c r="U363" i="2"/>
  <c r="U363" i="7"/>
  <c r="V351" i="8"/>
  <c r="V352" i="8" s="1"/>
  <c r="V353" i="8" s="1"/>
  <c r="V354" i="8" s="1"/>
  <c r="V355" i="8" s="1"/>
  <c r="V356" i="8" s="1"/>
  <c r="V357" i="8" s="1"/>
  <c r="V358" i="8" s="1"/>
  <c r="V359" i="8" s="1"/>
  <c r="V360" i="8" s="1"/>
  <c r="V361" i="8" s="1"/>
  <c r="V362" i="8" s="1"/>
  <c r="W351" i="8"/>
  <c r="W396" i="8"/>
  <c r="I410" i="2"/>
  <c r="U398" i="8"/>
  <c r="U398" i="2"/>
  <c r="U398" i="7"/>
  <c r="V351" i="2"/>
  <c r="V352" i="2" s="1"/>
  <c r="V353" i="2" s="1"/>
  <c r="V354" i="2" s="1"/>
  <c r="V355" i="2" s="1"/>
  <c r="V356" i="2" s="1"/>
  <c r="V357" i="2" s="1"/>
  <c r="V358" i="2" s="1"/>
  <c r="V359" i="2" s="1"/>
  <c r="V360" i="2" s="1"/>
  <c r="V361" i="2" s="1"/>
  <c r="V362" i="2" s="1"/>
  <c r="W351" i="2"/>
  <c r="V351" i="7"/>
  <c r="V352" i="7" s="1"/>
  <c r="V353" i="7" s="1"/>
  <c r="V354" i="7" s="1"/>
  <c r="V355" i="7" s="1"/>
  <c r="V356" i="7" s="1"/>
  <c r="V357" i="7" s="1"/>
  <c r="V358" i="7" s="1"/>
  <c r="V359" i="7" s="1"/>
  <c r="V360" i="7" s="1"/>
  <c r="V361" i="7" s="1"/>
  <c r="V362" i="7" s="1"/>
  <c r="W351" i="7"/>
  <c r="W415" i="7"/>
  <c r="S22" i="1"/>
  <c r="U22" i="1" s="1"/>
  <c r="R23" i="1" s="1"/>
  <c r="S23" i="6"/>
  <c r="T23" i="6"/>
  <c r="S24" i="5"/>
  <c r="T24" i="5"/>
  <c r="Q30" i="5"/>
  <c r="P30" i="5"/>
  <c r="O31" i="5"/>
  <c r="N31" i="5"/>
  <c r="O32" i="5" s="1"/>
  <c r="V32" i="5" s="1"/>
  <c r="Q29" i="1"/>
  <c r="Z30" i="8"/>
  <c r="AA30" i="8" s="1"/>
  <c r="X31" i="8" s="1"/>
  <c r="N31" i="6"/>
  <c r="O31" i="6"/>
  <c r="Q30" i="6"/>
  <c r="Z29" i="2"/>
  <c r="AA29" i="2" s="1"/>
  <c r="X30" i="2" s="1"/>
  <c r="P30" i="6"/>
  <c r="Z29" i="7"/>
  <c r="AA29" i="7" s="1"/>
  <c r="X30" i="7" s="1"/>
  <c r="N30" i="1"/>
  <c r="O30" i="1"/>
  <c r="V30" i="1" s="1"/>
  <c r="V363" i="7" l="1"/>
  <c r="V364" i="7" s="1"/>
  <c r="V365" i="7" s="1"/>
  <c r="V366" i="7" s="1"/>
  <c r="V367" i="7" s="1"/>
  <c r="V368" i="7" s="1"/>
  <c r="V369" i="7" s="1"/>
  <c r="V370" i="7" s="1"/>
  <c r="V371" i="7" s="1"/>
  <c r="V372" i="7" s="1"/>
  <c r="V373" i="7" s="1"/>
  <c r="V374" i="7" s="1"/>
  <c r="W363" i="7"/>
  <c r="U420" i="8"/>
  <c r="U420" i="2"/>
  <c r="U420" i="7"/>
  <c r="I421" i="2"/>
  <c r="U409" i="8"/>
  <c r="U409" i="2"/>
  <c r="U409" i="7"/>
  <c r="W398" i="7"/>
  <c r="W398" i="2"/>
  <c r="I419" i="2"/>
  <c r="U407" i="8"/>
  <c r="U407" i="7"/>
  <c r="U407" i="2"/>
  <c r="W408" i="8"/>
  <c r="U410" i="8"/>
  <c r="U410" i="2"/>
  <c r="U410" i="7"/>
  <c r="W408" i="2"/>
  <c r="W395" i="7"/>
  <c r="W395" i="2"/>
  <c r="W395" i="8"/>
  <c r="W398" i="8"/>
  <c r="W408" i="7"/>
  <c r="V363" i="2"/>
  <c r="V364" i="2" s="1"/>
  <c r="V365" i="2" s="1"/>
  <c r="V366" i="2" s="1"/>
  <c r="V367" i="2" s="1"/>
  <c r="V368" i="2" s="1"/>
  <c r="V369" i="2" s="1"/>
  <c r="V370" i="2" s="1"/>
  <c r="V371" i="2" s="1"/>
  <c r="V372" i="2" s="1"/>
  <c r="V373" i="2" s="1"/>
  <c r="V374" i="2" s="1"/>
  <c r="W363" i="2"/>
  <c r="V363" i="8"/>
  <c r="V364" i="8" s="1"/>
  <c r="V365" i="8" s="1"/>
  <c r="V366" i="8" s="1"/>
  <c r="V367" i="8" s="1"/>
  <c r="V368" i="8" s="1"/>
  <c r="V369" i="8" s="1"/>
  <c r="V370" i="8" s="1"/>
  <c r="V371" i="8" s="1"/>
  <c r="V372" i="8" s="1"/>
  <c r="V373" i="8" s="1"/>
  <c r="V374" i="8" s="1"/>
  <c r="W363" i="8"/>
  <c r="I387" i="2"/>
  <c r="U375" i="8"/>
  <c r="U375" i="2"/>
  <c r="U375" i="7"/>
  <c r="W397" i="7"/>
  <c r="W397" i="8"/>
  <c r="U23" i="6"/>
  <c r="R24" i="6" s="1"/>
  <c r="S24" i="6" s="1"/>
  <c r="W397" i="2"/>
  <c r="U24" i="5"/>
  <c r="R25" i="5" s="1"/>
  <c r="T25" i="5" s="1"/>
  <c r="T23" i="1"/>
  <c r="S23" i="1"/>
  <c r="P31" i="5"/>
  <c r="V31" i="5"/>
  <c r="N32" i="5" s="1"/>
  <c r="Q31" i="5"/>
  <c r="P30" i="1"/>
  <c r="Q30" i="1"/>
  <c r="Z30" i="7"/>
  <c r="AA30" i="7" s="1"/>
  <c r="X31" i="7" s="1"/>
  <c r="Z30" i="2"/>
  <c r="AA30" i="2" s="1"/>
  <c r="X31" i="2" s="1"/>
  <c r="V31" i="6"/>
  <c r="N32" i="6" s="1"/>
  <c r="Z31" i="8"/>
  <c r="AA31" i="8" s="1"/>
  <c r="X32" i="8" s="1"/>
  <c r="Q31" i="6"/>
  <c r="N31" i="1"/>
  <c r="O31" i="1"/>
  <c r="V31" i="1" s="1"/>
  <c r="P31" i="6"/>
  <c r="O32" i="6"/>
  <c r="V32" i="6" s="1"/>
  <c r="U419" i="8" l="1"/>
  <c r="U419" i="2"/>
  <c r="U419" i="7"/>
  <c r="W409" i="7"/>
  <c r="V375" i="8"/>
  <c r="V376" i="8" s="1"/>
  <c r="V377" i="8" s="1"/>
  <c r="V378" i="8" s="1"/>
  <c r="V379" i="8" s="1"/>
  <c r="V380" i="8" s="1"/>
  <c r="V381" i="8" s="1"/>
  <c r="V382" i="8" s="1"/>
  <c r="V383" i="8" s="1"/>
  <c r="V384" i="8" s="1"/>
  <c r="V385" i="8" s="1"/>
  <c r="V386" i="8" s="1"/>
  <c r="W375" i="8"/>
  <c r="W409" i="2"/>
  <c r="W407" i="7"/>
  <c r="I399" i="2"/>
  <c r="U387" i="8"/>
  <c r="U387" i="2"/>
  <c r="U387" i="7"/>
  <c r="W409" i="8"/>
  <c r="U23" i="1"/>
  <c r="R24" i="1" s="1"/>
  <c r="W410" i="7"/>
  <c r="U421" i="8"/>
  <c r="U421" i="2"/>
  <c r="U421" i="7"/>
  <c r="W410" i="2"/>
  <c r="W420" i="7"/>
  <c r="W407" i="8"/>
  <c r="V375" i="7"/>
  <c r="V376" i="7" s="1"/>
  <c r="V377" i="7" s="1"/>
  <c r="V378" i="7" s="1"/>
  <c r="V379" i="7" s="1"/>
  <c r="V380" i="7" s="1"/>
  <c r="V381" i="7" s="1"/>
  <c r="V382" i="7" s="1"/>
  <c r="V383" i="7" s="1"/>
  <c r="V384" i="7" s="1"/>
  <c r="V385" i="7" s="1"/>
  <c r="V386" i="7" s="1"/>
  <c r="W375" i="7"/>
  <c r="W375" i="2"/>
  <c r="V375" i="2"/>
  <c r="V376" i="2" s="1"/>
  <c r="V377" i="2" s="1"/>
  <c r="V378" i="2" s="1"/>
  <c r="V379" i="2" s="1"/>
  <c r="V380" i="2" s="1"/>
  <c r="V381" i="2" s="1"/>
  <c r="V382" i="2" s="1"/>
  <c r="V383" i="2" s="1"/>
  <c r="V384" i="2" s="1"/>
  <c r="V385" i="2" s="1"/>
  <c r="V386" i="2" s="1"/>
  <c r="T24" i="6"/>
  <c r="W410" i="8"/>
  <c r="W420" i="2"/>
  <c r="W420" i="8"/>
  <c r="W407" i="2"/>
  <c r="S25" i="5"/>
  <c r="U25" i="5" s="1"/>
  <c r="R26" i="5" s="1"/>
  <c r="S26" i="5" s="1"/>
  <c r="T24" i="1"/>
  <c r="S24" i="1"/>
  <c r="U24" i="1" s="1"/>
  <c r="R25" i="1" s="1"/>
  <c r="U24" i="6"/>
  <c r="R25" i="6" s="1"/>
  <c r="O33" i="5"/>
  <c r="Q32" i="5"/>
  <c r="P32" i="5"/>
  <c r="N33" i="5"/>
  <c r="Q31" i="1"/>
  <c r="Q32" i="6"/>
  <c r="P31" i="1"/>
  <c r="P32" i="6"/>
  <c r="Z31" i="2"/>
  <c r="AA31" i="2" s="1"/>
  <c r="X32" i="2" s="1"/>
  <c r="Z32" i="8"/>
  <c r="AA32" i="8" s="1"/>
  <c r="X33" i="8" s="1"/>
  <c r="Z31" i="7"/>
  <c r="AA31" i="7" s="1"/>
  <c r="X32" i="7" s="1"/>
  <c r="N32" i="1"/>
  <c r="O32" i="1"/>
  <c r="N33" i="6"/>
  <c r="O33" i="6"/>
  <c r="V387" i="2" l="1"/>
  <c r="V388" i="2" s="1"/>
  <c r="V389" i="2" s="1"/>
  <c r="V390" i="2" s="1"/>
  <c r="V391" i="2" s="1"/>
  <c r="V392" i="2" s="1"/>
  <c r="V393" i="2" s="1"/>
  <c r="V394" i="2" s="1"/>
  <c r="V395" i="2" s="1"/>
  <c r="V396" i="2" s="1"/>
  <c r="V397" i="2" s="1"/>
  <c r="V398" i="2" s="1"/>
  <c r="W387" i="2"/>
  <c r="I411" i="2"/>
  <c r="U399" i="8"/>
  <c r="U399" i="2"/>
  <c r="U399" i="7"/>
  <c r="V387" i="7"/>
  <c r="V388" i="7" s="1"/>
  <c r="V389" i="7" s="1"/>
  <c r="V390" i="7" s="1"/>
  <c r="V391" i="7" s="1"/>
  <c r="V392" i="7" s="1"/>
  <c r="V393" i="7" s="1"/>
  <c r="V394" i="7" s="1"/>
  <c r="V395" i="7" s="1"/>
  <c r="V396" i="7" s="1"/>
  <c r="V397" i="7" s="1"/>
  <c r="V398" i="7" s="1"/>
  <c r="W387" i="7"/>
  <c r="W421" i="7"/>
  <c r="W421" i="8"/>
  <c r="W387" i="8"/>
  <c r="V387" i="8"/>
  <c r="V388" i="8" s="1"/>
  <c r="V389" i="8" s="1"/>
  <c r="V390" i="8" s="1"/>
  <c r="V391" i="8" s="1"/>
  <c r="V392" i="8" s="1"/>
  <c r="V393" i="8" s="1"/>
  <c r="V394" i="8" s="1"/>
  <c r="V395" i="8" s="1"/>
  <c r="V396" i="8" s="1"/>
  <c r="V397" i="8" s="1"/>
  <c r="V398" i="8" s="1"/>
  <c r="W419" i="7"/>
  <c r="W421" i="2"/>
  <c r="W419" i="2"/>
  <c r="W419" i="8"/>
  <c r="T26" i="5"/>
  <c r="U26" i="5" s="1"/>
  <c r="T25" i="1"/>
  <c r="S25" i="1"/>
  <c r="U25" i="1" s="1"/>
  <c r="R26" i="1" s="1"/>
  <c r="S25" i="6"/>
  <c r="T25" i="6"/>
  <c r="P32" i="1"/>
  <c r="O34" i="5"/>
  <c r="V34" i="5" s="1"/>
  <c r="V33" i="5"/>
  <c r="N34" i="5" s="1"/>
  <c r="P33" i="5"/>
  <c r="Q33" i="5"/>
  <c r="Z32" i="2"/>
  <c r="AA32" i="2" s="1"/>
  <c r="X33" i="2" s="1"/>
  <c r="Z33" i="8"/>
  <c r="AA33" i="8" s="1"/>
  <c r="X34" i="8" s="1"/>
  <c r="O34" i="6"/>
  <c r="Q33" i="6"/>
  <c r="V32" i="1"/>
  <c r="N33" i="1" s="1"/>
  <c r="Z32" i="7"/>
  <c r="AA32" i="7" s="1"/>
  <c r="X33" i="7" s="1"/>
  <c r="O33" i="1"/>
  <c r="V33" i="6"/>
  <c r="N34" i="6" s="1"/>
  <c r="Q32" i="1"/>
  <c r="P33" i="6"/>
  <c r="V399" i="7" l="1"/>
  <c r="V400" i="7" s="1"/>
  <c r="V401" i="7" s="1"/>
  <c r="V402" i="7" s="1"/>
  <c r="V403" i="7" s="1"/>
  <c r="V404" i="7" s="1"/>
  <c r="V405" i="7" s="1"/>
  <c r="V406" i="7" s="1"/>
  <c r="V407" i="7" s="1"/>
  <c r="V408" i="7" s="1"/>
  <c r="V409" i="7" s="1"/>
  <c r="V410" i="7" s="1"/>
  <c r="W399" i="7"/>
  <c r="V399" i="2"/>
  <c r="V400" i="2" s="1"/>
  <c r="V401" i="2" s="1"/>
  <c r="V402" i="2" s="1"/>
  <c r="V403" i="2" s="1"/>
  <c r="V404" i="2" s="1"/>
  <c r="V405" i="2" s="1"/>
  <c r="V406" i="2" s="1"/>
  <c r="V407" i="2" s="1"/>
  <c r="V408" i="2" s="1"/>
  <c r="V409" i="2" s="1"/>
  <c r="V410" i="2" s="1"/>
  <c r="W399" i="2"/>
  <c r="V399" i="8"/>
  <c r="V400" i="8" s="1"/>
  <c r="V401" i="8" s="1"/>
  <c r="V402" i="8" s="1"/>
  <c r="V403" i="8" s="1"/>
  <c r="V404" i="8" s="1"/>
  <c r="V405" i="8" s="1"/>
  <c r="V406" i="8" s="1"/>
  <c r="V407" i="8" s="1"/>
  <c r="V408" i="8" s="1"/>
  <c r="V409" i="8" s="1"/>
  <c r="V410" i="8" s="1"/>
  <c r="W399" i="8"/>
  <c r="U411" i="8"/>
  <c r="U411" i="2"/>
  <c r="U411" i="7"/>
  <c r="R27" i="5"/>
  <c r="E4" i="8"/>
  <c r="F4" i="8" s="1"/>
  <c r="S27" i="5" s="1"/>
  <c r="S26" i="1"/>
  <c r="T26" i="1"/>
  <c r="U25" i="6"/>
  <c r="R26" i="6" s="1"/>
  <c r="O35" i="5"/>
  <c r="V35" i="5" s="1"/>
  <c r="Q34" i="5"/>
  <c r="P34" i="5"/>
  <c r="N35" i="5"/>
  <c r="Q34" i="6"/>
  <c r="Z33" i="7"/>
  <c r="AA33" i="7" s="1"/>
  <c r="X34" i="7" s="1"/>
  <c r="Z34" i="8"/>
  <c r="AA34" i="8" s="1"/>
  <c r="X35" i="8" s="1"/>
  <c r="Z33" i="2"/>
  <c r="AA33" i="2" s="1"/>
  <c r="X34" i="2" s="1"/>
  <c r="O34" i="1"/>
  <c r="V34" i="1" s="1"/>
  <c r="V34" i="6"/>
  <c r="N35" i="6" s="1"/>
  <c r="V33" i="1"/>
  <c r="N34" i="1" s="1"/>
  <c r="O35" i="6"/>
  <c r="P34" i="6"/>
  <c r="Q33" i="1"/>
  <c r="P33" i="1"/>
  <c r="V411" i="2" l="1"/>
  <c r="V412" i="2" s="1"/>
  <c r="V413" i="2" s="1"/>
  <c r="V414" i="2" s="1"/>
  <c r="V415" i="2" s="1"/>
  <c r="V416" i="2" s="1"/>
  <c r="V417" i="2" s="1"/>
  <c r="V418" i="2" s="1"/>
  <c r="V419" i="2" s="1"/>
  <c r="V420" i="2" s="1"/>
  <c r="V421" i="2" s="1"/>
  <c r="W411" i="2"/>
  <c r="V411" i="7"/>
  <c r="V412" i="7" s="1"/>
  <c r="V413" i="7" s="1"/>
  <c r="V414" i="7" s="1"/>
  <c r="V415" i="7" s="1"/>
  <c r="V416" i="7" s="1"/>
  <c r="V417" i="7" s="1"/>
  <c r="V418" i="7" s="1"/>
  <c r="V419" i="7" s="1"/>
  <c r="V420" i="7" s="1"/>
  <c r="V421" i="7" s="1"/>
  <c r="W411" i="7"/>
  <c r="V411" i="8"/>
  <c r="V412" i="8" s="1"/>
  <c r="V413" i="8" s="1"/>
  <c r="V414" i="8" s="1"/>
  <c r="V415" i="8" s="1"/>
  <c r="V416" i="8" s="1"/>
  <c r="V417" i="8" s="1"/>
  <c r="V418" i="8" s="1"/>
  <c r="V419" i="8" s="1"/>
  <c r="V420" i="8" s="1"/>
  <c r="V421" i="8" s="1"/>
  <c r="W411" i="8"/>
  <c r="T27" i="5"/>
  <c r="U27" i="5" s="1"/>
  <c r="R28" i="5" s="1"/>
  <c r="Y27" i="5"/>
  <c r="S26" i="6"/>
  <c r="T26" i="6"/>
  <c r="U26" i="1"/>
  <c r="O36" i="5"/>
  <c r="N36" i="5"/>
  <c r="P35" i="6"/>
  <c r="Q35" i="5"/>
  <c r="P35" i="5"/>
  <c r="Z35" i="8"/>
  <c r="AA35" i="8" s="1"/>
  <c r="X36" i="8" s="1"/>
  <c r="Z34" i="7"/>
  <c r="AA34" i="7" s="1"/>
  <c r="X35" i="7" s="1"/>
  <c r="V35" i="6"/>
  <c r="N36" i="6" s="1"/>
  <c r="Q34" i="1"/>
  <c r="O36" i="6"/>
  <c r="V36" i="6" s="1"/>
  <c r="P34" i="1"/>
  <c r="Q35" i="6"/>
  <c r="N35" i="1"/>
  <c r="O35" i="1"/>
  <c r="Z34" i="2"/>
  <c r="AA34" i="2" s="1"/>
  <c r="X35" i="2" s="1"/>
  <c r="T28" i="5" l="1"/>
  <c r="S28" i="5"/>
  <c r="U28" i="5" s="1"/>
  <c r="R29" i="5" s="1"/>
  <c r="E4" i="2"/>
  <c r="F4" i="2" s="1"/>
  <c r="R27" i="1"/>
  <c r="U26" i="6"/>
  <c r="O37" i="5"/>
  <c r="V36" i="5"/>
  <c r="N37" i="5" s="1"/>
  <c r="P36" i="5"/>
  <c r="Q36" i="5"/>
  <c r="Q36" i="6"/>
  <c r="Z35" i="7"/>
  <c r="AA35" i="7" s="1"/>
  <c r="X36" i="7" s="1"/>
  <c r="Z36" i="8"/>
  <c r="AA36" i="8" s="1"/>
  <c r="X37" i="8" s="1"/>
  <c r="Z35" i="2"/>
  <c r="AA35" i="2" s="1"/>
  <c r="X36" i="2" s="1"/>
  <c r="P36" i="6"/>
  <c r="O36" i="1"/>
  <c r="V36" i="1" s="1"/>
  <c r="N37" i="6"/>
  <c r="O37" i="6"/>
  <c r="V37" i="6" s="1"/>
  <c r="V35" i="1"/>
  <c r="N36" i="1" s="1"/>
  <c r="P35" i="1"/>
  <c r="Q35" i="1"/>
  <c r="T29" i="5" l="1"/>
  <c r="S29" i="5"/>
  <c r="U29" i="5" s="1"/>
  <c r="R30" i="5" s="1"/>
  <c r="R27" i="6"/>
  <c r="E4" i="7"/>
  <c r="F4" i="7" s="1"/>
  <c r="Y27" i="1"/>
  <c r="S27" i="1"/>
  <c r="U27" i="1" s="1"/>
  <c r="R28" i="1" s="1"/>
  <c r="T27" i="1"/>
  <c r="O38" i="5"/>
  <c r="V38" i="5" s="1"/>
  <c r="P37" i="5"/>
  <c r="V37" i="5"/>
  <c r="N38" i="5" s="1"/>
  <c r="Q37" i="5"/>
  <c r="Q37" i="6"/>
  <c r="P37" i="6"/>
  <c r="Z36" i="7"/>
  <c r="AA36" i="7" s="1"/>
  <c r="X37" i="7" s="1"/>
  <c r="Z37" i="8"/>
  <c r="AA37" i="8" s="1"/>
  <c r="X38" i="8" s="1"/>
  <c r="N37" i="1"/>
  <c r="O37" i="1"/>
  <c r="Q36" i="1"/>
  <c r="P36" i="1"/>
  <c r="Z36" i="2"/>
  <c r="AA36" i="2" s="1"/>
  <c r="X37" i="2" s="1"/>
  <c r="N38" i="6"/>
  <c r="O38" i="6"/>
  <c r="P5" i="8" l="1"/>
  <c r="Q5" i="8" s="1"/>
  <c r="S30" i="5"/>
  <c r="U30" i="5" s="1"/>
  <c r="R31" i="5" s="1"/>
  <c r="T30" i="5"/>
  <c r="S28" i="1"/>
  <c r="T28" i="1"/>
  <c r="S27" i="6"/>
  <c r="Y27" i="6"/>
  <c r="T27" i="6"/>
  <c r="N39" i="5"/>
  <c r="O40" i="5" s="1"/>
  <c r="V40" i="5" s="1"/>
  <c r="D5" i="8"/>
  <c r="O39" i="5"/>
  <c r="P38" i="5"/>
  <c r="Q38" i="5"/>
  <c r="P38" i="6"/>
  <c r="AB38" i="8"/>
  <c r="Z38" i="8"/>
  <c r="Z37" i="2"/>
  <c r="AA37" i="2" s="1"/>
  <c r="X38" i="2" s="1"/>
  <c r="Z37" i="7"/>
  <c r="AA37" i="7" s="1"/>
  <c r="X38" i="7" s="1"/>
  <c r="O38" i="1"/>
  <c r="V38" i="1" s="1"/>
  <c r="V38" i="6"/>
  <c r="N39" i="6" s="1"/>
  <c r="V37" i="1"/>
  <c r="N38" i="1" s="1"/>
  <c r="P37" i="1"/>
  <c r="Q38" i="6"/>
  <c r="Q37" i="1"/>
  <c r="D5" i="7"/>
  <c r="O39" i="6"/>
  <c r="U28" i="1" l="1"/>
  <c r="R29" i="1" s="1"/>
  <c r="T31" i="5"/>
  <c r="S31" i="5"/>
  <c r="U31" i="5" s="1"/>
  <c r="R32" i="5" s="1"/>
  <c r="T32" i="5" s="1"/>
  <c r="U27" i="6"/>
  <c r="R28" i="6" s="1"/>
  <c r="T28" i="6" s="1"/>
  <c r="T29" i="1"/>
  <c r="S29" i="1"/>
  <c r="P5" i="7"/>
  <c r="Q5" i="7" s="1"/>
  <c r="S32" i="5"/>
  <c r="P39" i="5"/>
  <c r="W39" i="5"/>
  <c r="V39" i="5" s="1"/>
  <c r="N40" i="5" s="1"/>
  <c r="Q39" i="5"/>
  <c r="P5" i="2"/>
  <c r="Q5" i="2" s="1"/>
  <c r="Y40" i="7" s="1"/>
  <c r="Z38" i="2"/>
  <c r="AB38" i="2"/>
  <c r="O40" i="6"/>
  <c r="Q39" i="6"/>
  <c r="N39" i="1"/>
  <c r="O39" i="1"/>
  <c r="D5" i="2"/>
  <c r="Z38" i="7"/>
  <c r="AB38" i="7"/>
  <c r="W39" i="6"/>
  <c r="V39" i="6" s="1"/>
  <c r="N40" i="6" s="1"/>
  <c r="P38" i="1"/>
  <c r="Q38" i="1"/>
  <c r="P39" i="6"/>
  <c r="S28" i="6" l="1"/>
  <c r="U32" i="5"/>
  <c r="R33" i="5" s="1"/>
  <c r="Y41" i="8"/>
  <c r="U28" i="6"/>
  <c r="R29" i="6" s="1"/>
  <c r="T29" i="6" s="1"/>
  <c r="U29" i="1"/>
  <c r="R30" i="1" s="1"/>
  <c r="Y47" i="7"/>
  <c r="Y38" i="7"/>
  <c r="AA38" i="7" s="1"/>
  <c r="X39" i="7" s="1"/>
  <c r="Y49" i="2"/>
  <c r="Y38" i="8"/>
  <c r="AA38" i="8" s="1"/>
  <c r="X39" i="8" s="1"/>
  <c r="Z39" i="8" s="1"/>
  <c r="Y39" i="2"/>
  <c r="Y39" i="7"/>
  <c r="Y45" i="2"/>
  <c r="Y40" i="2"/>
  <c r="Y45" i="8"/>
  <c r="Y48" i="7"/>
  <c r="Y43" i="8"/>
  <c r="Y48" i="2"/>
  <c r="Y44" i="2"/>
  <c r="Y46" i="7"/>
  <c r="Y44" i="7"/>
  <c r="Y47" i="8"/>
  <c r="Y43" i="2"/>
  <c r="Y47" i="2"/>
  <c r="Y40" i="8"/>
  <c r="Y45" i="7"/>
  <c r="Q40" i="5"/>
  <c r="P40" i="5"/>
  <c r="O41" i="5"/>
  <c r="N41" i="5"/>
  <c r="O42" i="5" s="1"/>
  <c r="V42" i="5" s="1"/>
  <c r="Y39" i="8"/>
  <c r="Y42" i="2"/>
  <c r="Y38" i="2"/>
  <c r="AA38" i="2" s="1"/>
  <c r="X39" i="2" s="1"/>
  <c r="T33" i="5"/>
  <c r="S33" i="5"/>
  <c r="Y48" i="8"/>
  <c r="Y42" i="7"/>
  <c r="Y46" i="2"/>
  <c r="Y43" i="7"/>
  <c r="Y49" i="7"/>
  <c r="Y46" i="8"/>
  <c r="Y49" i="8"/>
  <c r="Y41" i="2"/>
  <c r="Y41" i="7"/>
  <c r="Y44" i="8"/>
  <c r="Y42" i="8"/>
  <c r="O41" i="6"/>
  <c r="V41" i="6" s="1"/>
  <c r="Z39" i="7"/>
  <c r="V40" i="6"/>
  <c r="N41" i="6" s="1"/>
  <c r="P40" i="6"/>
  <c r="Q39" i="1"/>
  <c r="Q40" i="6"/>
  <c r="P39" i="1"/>
  <c r="W39" i="1"/>
  <c r="V39" i="1" s="1"/>
  <c r="N40" i="1" s="1"/>
  <c r="O40" i="1"/>
  <c r="AA39" i="8" l="1"/>
  <c r="X40" i="8" s="1"/>
  <c r="S29" i="6"/>
  <c r="AA39" i="7"/>
  <c r="X40" i="7" s="1"/>
  <c r="U29" i="6"/>
  <c r="R30" i="6" s="1"/>
  <c r="S30" i="1"/>
  <c r="T30" i="1"/>
  <c r="U33" i="5"/>
  <c r="R34" i="5" s="1"/>
  <c r="T34" i="5" s="1"/>
  <c r="P41" i="5"/>
  <c r="V41" i="5"/>
  <c r="N42" i="5" s="1"/>
  <c r="Q41" i="5"/>
  <c r="P40" i="1"/>
  <c r="O42" i="6"/>
  <c r="N42" i="6"/>
  <c r="O41" i="1"/>
  <c r="V41" i="1" s="1"/>
  <c r="Z40" i="8"/>
  <c r="AA40" i="8" s="1"/>
  <c r="X41" i="8" s="1"/>
  <c r="Z40" i="7"/>
  <c r="AA40" i="7" s="1"/>
  <c r="X41" i="7" s="1"/>
  <c r="Q41" i="6"/>
  <c r="P41" i="6"/>
  <c r="Z39" i="2"/>
  <c r="AA39" i="2" s="1"/>
  <c r="X40" i="2" s="1"/>
  <c r="V40" i="1"/>
  <c r="N41" i="1" s="1"/>
  <c r="Q40" i="1"/>
  <c r="U30" i="1" l="1"/>
  <c r="R31" i="1" s="1"/>
  <c r="S31" i="1" s="1"/>
  <c r="S34" i="5"/>
  <c r="U34" i="5" s="1"/>
  <c r="R35" i="5" s="1"/>
  <c r="T30" i="6"/>
  <c r="S30" i="6"/>
  <c r="U30" i="6" s="1"/>
  <c r="R31" i="6" s="1"/>
  <c r="N43" i="5"/>
  <c r="Q42" i="5"/>
  <c r="O43" i="5"/>
  <c r="Q43" i="5" s="1"/>
  <c r="P42" i="5"/>
  <c r="N42" i="1"/>
  <c r="O42" i="1"/>
  <c r="V42" i="1" s="1"/>
  <c r="Q41" i="1"/>
  <c r="Z41" i="8"/>
  <c r="AA41" i="8" s="1"/>
  <c r="X42" i="8" s="1"/>
  <c r="Z40" i="2"/>
  <c r="AA40" i="2" s="1"/>
  <c r="X41" i="2" s="1"/>
  <c r="O43" i="6"/>
  <c r="Z41" i="7"/>
  <c r="AA41" i="7" s="1"/>
  <c r="X42" i="7" s="1"/>
  <c r="P42" i="6"/>
  <c r="P41" i="1"/>
  <c r="V42" i="6"/>
  <c r="N43" i="6" s="1"/>
  <c r="Q42" i="6"/>
  <c r="T31" i="1" l="1"/>
  <c r="U31" i="1"/>
  <c r="R32" i="1" s="1"/>
  <c r="T32" i="1" s="1"/>
  <c r="S35" i="5"/>
  <c r="U35" i="5" s="1"/>
  <c r="R36" i="5" s="1"/>
  <c r="T36" i="5" s="1"/>
  <c r="T35" i="5"/>
  <c r="T31" i="6"/>
  <c r="S31" i="6"/>
  <c r="P42" i="1"/>
  <c r="P43" i="5"/>
  <c r="V43" i="5"/>
  <c r="N44" i="5" s="1"/>
  <c r="O44" i="5"/>
  <c r="Q42" i="1"/>
  <c r="Z41" i="2"/>
  <c r="AA41" i="2" s="1"/>
  <c r="X42" i="2" s="1"/>
  <c r="O44" i="6"/>
  <c r="V44" i="6" s="1"/>
  <c r="P43" i="6"/>
  <c r="Q43" i="6"/>
  <c r="Z42" i="8"/>
  <c r="AA42" i="8" s="1"/>
  <c r="X43" i="8" s="1"/>
  <c r="Z42" i="7"/>
  <c r="AA42" i="7" s="1"/>
  <c r="X43" i="7" s="1"/>
  <c r="V43" i="6"/>
  <c r="N44" i="6" s="1"/>
  <c r="O43" i="1"/>
  <c r="N43" i="1"/>
  <c r="S36" i="5" l="1"/>
  <c r="S32" i="1"/>
  <c r="U32" i="1" s="1"/>
  <c r="R33" i="1" s="1"/>
  <c r="S33" i="1" s="1"/>
  <c r="U31" i="6"/>
  <c r="R32" i="6" s="1"/>
  <c r="U36" i="5"/>
  <c r="R37" i="5" s="1"/>
  <c r="O45" i="5"/>
  <c r="V45" i="5" s="1"/>
  <c r="P44" i="5"/>
  <c r="Q44" i="5"/>
  <c r="V44" i="5"/>
  <c r="N45" i="5" s="1"/>
  <c r="T37" i="5"/>
  <c r="S37" i="5"/>
  <c r="U37" i="5" s="1"/>
  <c r="R38" i="5" s="1"/>
  <c r="Z43" i="8"/>
  <c r="AA43" i="8" s="1"/>
  <c r="X44" i="8" s="1"/>
  <c r="Z43" i="7"/>
  <c r="AA43" i="7" s="1"/>
  <c r="X44" i="7" s="1"/>
  <c r="N45" i="6"/>
  <c r="O45" i="6"/>
  <c r="P44" i="6"/>
  <c r="Q44" i="6"/>
  <c r="Z42" i="2"/>
  <c r="AA42" i="2" s="1"/>
  <c r="X43" i="2" s="1"/>
  <c r="O44" i="1"/>
  <c r="V44" i="1" s="1"/>
  <c r="V43" i="1"/>
  <c r="N44" i="1" s="1"/>
  <c r="Q43" i="1"/>
  <c r="P43" i="1"/>
  <c r="T33" i="1" l="1"/>
  <c r="U33" i="1" s="1"/>
  <c r="R34" i="1" s="1"/>
  <c r="S34" i="1" s="1"/>
  <c r="T32" i="6"/>
  <c r="S32" i="6"/>
  <c r="S38" i="5"/>
  <c r="U38" i="5" s="1"/>
  <c r="R39" i="5" s="1"/>
  <c r="T38" i="5"/>
  <c r="P45" i="5"/>
  <c r="Q45" i="5"/>
  <c r="O46" i="5"/>
  <c r="V46" i="5" s="1"/>
  <c r="N47" i="5" s="1"/>
  <c r="O48" i="5" s="1"/>
  <c r="N46" i="5"/>
  <c r="O47" i="5" s="1"/>
  <c r="Z44" i="7"/>
  <c r="AA44" i="7" s="1"/>
  <c r="X45" i="7" s="1"/>
  <c r="Z44" i="8"/>
  <c r="AA44" i="8" s="1"/>
  <c r="X45" i="8" s="1"/>
  <c r="N45" i="1"/>
  <c r="O45" i="1"/>
  <c r="P44" i="1"/>
  <c r="Z43" i="2"/>
  <c r="AA43" i="2" s="1"/>
  <c r="X44" i="2" s="1"/>
  <c r="V45" i="6"/>
  <c r="N46" i="6" s="1"/>
  <c r="P45" i="6"/>
  <c r="Q45" i="6"/>
  <c r="O46" i="6"/>
  <c r="Q44" i="1"/>
  <c r="U32" i="6" l="1"/>
  <c r="R33" i="6" s="1"/>
  <c r="S33" i="6" s="1"/>
  <c r="T34" i="1"/>
  <c r="U34" i="1" s="1"/>
  <c r="R35" i="1" s="1"/>
  <c r="S35" i="1" s="1"/>
  <c r="Y39" i="5"/>
  <c r="T39" i="5"/>
  <c r="P45" i="1"/>
  <c r="Q46" i="5"/>
  <c r="E5" i="8"/>
  <c r="F5" i="8" s="1"/>
  <c r="S39" i="5" s="1"/>
  <c r="U39" i="5" s="1"/>
  <c r="R40" i="5" s="1"/>
  <c r="V47" i="5"/>
  <c r="N48" i="5" s="1"/>
  <c r="Q48" i="5" s="1"/>
  <c r="Q47" i="5"/>
  <c r="P46" i="5"/>
  <c r="P47" i="5" s="1"/>
  <c r="Q45" i="1"/>
  <c r="O47" i="6"/>
  <c r="V47" i="6" s="1"/>
  <c r="Z44" i="2"/>
  <c r="AA44" i="2" s="1"/>
  <c r="X45" i="2" s="1"/>
  <c r="Z45" i="8"/>
  <c r="AA45" i="8" s="1"/>
  <c r="X46" i="8" s="1"/>
  <c r="Z45" i="7"/>
  <c r="AA45" i="7" s="1"/>
  <c r="X46" i="7" s="1"/>
  <c r="V46" i="6"/>
  <c r="N47" i="6" s="1"/>
  <c r="P46" i="6"/>
  <c r="V45" i="1"/>
  <c r="N46" i="1" s="1"/>
  <c r="O46" i="1"/>
  <c r="Q46" i="6"/>
  <c r="V48" i="5"/>
  <c r="T35" i="1" l="1"/>
  <c r="U35" i="1" s="1"/>
  <c r="R36" i="1" s="1"/>
  <c r="S36" i="1" s="1"/>
  <c r="T33" i="6"/>
  <c r="U33" i="6" s="1"/>
  <c r="R34" i="6" s="1"/>
  <c r="S34" i="6" s="1"/>
  <c r="N49" i="5"/>
  <c r="T36" i="1"/>
  <c r="P46" i="1"/>
  <c r="P48" i="5"/>
  <c r="T40" i="5"/>
  <c r="S40" i="5"/>
  <c r="U40" i="5" s="1"/>
  <c r="R41" i="5" s="1"/>
  <c r="O49" i="5"/>
  <c r="V49" i="5" s="1"/>
  <c r="N50" i="5" s="1"/>
  <c r="Z46" i="7"/>
  <c r="AA46" i="7" s="1"/>
  <c r="X47" i="7" s="1"/>
  <c r="O50" i="5"/>
  <c r="Z45" i="2"/>
  <c r="AA45" i="2" s="1"/>
  <c r="X46" i="2" s="1"/>
  <c r="Z46" i="8"/>
  <c r="AA46" i="8" s="1"/>
  <c r="X47" i="8" s="1"/>
  <c r="N48" i="6"/>
  <c r="O48" i="6"/>
  <c r="V48" i="6" s="1"/>
  <c r="P47" i="6"/>
  <c r="Q47" i="6"/>
  <c r="V46" i="1"/>
  <c r="N47" i="1" s="1"/>
  <c r="Q46" i="1"/>
  <c r="O47" i="1"/>
  <c r="V47" i="1" s="1"/>
  <c r="T34" i="6" l="1"/>
  <c r="U36" i="1"/>
  <c r="R37" i="1" s="1"/>
  <c r="S37" i="1" s="1"/>
  <c r="U34" i="6"/>
  <c r="R35" i="6" s="1"/>
  <c r="T37" i="1"/>
  <c r="Q48" i="6"/>
  <c r="T41" i="5"/>
  <c r="S41" i="5"/>
  <c r="U41" i="5" s="1"/>
  <c r="R42" i="5" s="1"/>
  <c r="Q49" i="5"/>
  <c r="P49" i="5"/>
  <c r="P50" i="5" s="1"/>
  <c r="P47" i="1"/>
  <c r="Q47" i="1"/>
  <c r="P48" i="6"/>
  <c r="Z47" i="8"/>
  <c r="AA47" i="8" s="1"/>
  <c r="X48" i="8" s="1"/>
  <c r="Z46" i="2"/>
  <c r="AA46" i="2" s="1"/>
  <c r="X47" i="2" s="1"/>
  <c r="Z47" i="7"/>
  <c r="AA47" i="7" s="1"/>
  <c r="X48" i="7" s="1"/>
  <c r="O51" i="5"/>
  <c r="D6" i="8"/>
  <c r="Q50" i="5"/>
  <c r="V50" i="5"/>
  <c r="N51" i="5" s="1"/>
  <c r="N48" i="1"/>
  <c r="O48" i="1"/>
  <c r="V48" i="1" s="1"/>
  <c r="N49" i="6"/>
  <c r="O49" i="6"/>
  <c r="U37" i="1" l="1"/>
  <c r="R38" i="1" s="1"/>
  <c r="S38" i="1" s="1"/>
  <c r="S35" i="6"/>
  <c r="U35" i="6" s="1"/>
  <c r="R36" i="6" s="1"/>
  <c r="T35" i="6"/>
  <c r="S42" i="5"/>
  <c r="T42" i="5"/>
  <c r="U42" i="5" s="1"/>
  <c r="R43" i="5" s="1"/>
  <c r="Z48" i="7"/>
  <c r="AA48" i="7" s="1"/>
  <c r="X49" i="7" s="1"/>
  <c r="O52" i="5"/>
  <c r="Q51" i="5"/>
  <c r="P51" i="5"/>
  <c r="Z47" i="2"/>
  <c r="AA47" i="2" s="1"/>
  <c r="X48" i="2" s="1"/>
  <c r="Z48" i="8"/>
  <c r="AA48" i="8" s="1"/>
  <c r="X49" i="8" s="1"/>
  <c r="V49" i="6"/>
  <c r="N50" i="6" s="1"/>
  <c r="Q48" i="1"/>
  <c r="P49" i="6"/>
  <c r="W51" i="5"/>
  <c r="V51" i="5" s="1"/>
  <c r="N52" i="5" s="1"/>
  <c r="O49" i="1"/>
  <c r="N49" i="1"/>
  <c r="Q49" i="6"/>
  <c r="P48" i="1"/>
  <c r="O50" i="6"/>
  <c r="Q49" i="1" l="1"/>
  <c r="T38" i="1"/>
  <c r="U38" i="1" s="1"/>
  <c r="S36" i="6"/>
  <c r="T36" i="6"/>
  <c r="T43" i="5"/>
  <c r="S43" i="5"/>
  <c r="P52" i="5"/>
  <c r="P49" i="1"/>
  <c r="Z49" i="7"/>
  <c r="AA49" i="7" s="1"/>
  <c r="X50" i="7" s="1"/>
  <c r="O53" i="5"/>
  <c r="Z49" i="8"/>
  <c r="AA49" i="8" s="1"/>
  <c r="X50" i="8" s="1"/>
  <c r="V50" i="6"/>
  <c r="N51" i="6" s="1"/>
  <c r="V52" i="5"/>
  <c r="N53" i="5" s="1"/>
  <c r="Z48" i="2"/>
  <c r="AA48" i="2" s="1"/>
  <c r="X49" i="2" s="1"/>
  <c r="P50" i="6"/>
  <c r="V49" i="1"/>
  <c r="N50" i="1" s="1"/>
  <c r="D6" i="7"/>
  <c r="O51" i="6"/>
  <c r="Q52" i="5"/>
  <c r="O50" i="1"/>
  <c r="Q50" i="6"/>
  <c r="E5" i="2" l="1"/>
  <c r="F5" i="2" s="1"/>
  <c r="S39" i="1" s="1"/>
  <c r="U39" i="1" s="1"/>
  <c r="R40" i="1" s="1"/>
  <c r="R39" i="1"/>
  <c r="U43" i="5"/>
  <c r="R44" i="5" s="1"/>
  <c r="U36" i="6"/>
  <c r="R37" i="6" s="1"/>
  <c r="S37" i="6" s="1"/>
  <c r="P6" i="8"/>
  <c r="Q6" i="8" s="1"/>
  <c r="T39" i="1"/>
  <c r="Y39" i="1"/>
  <c r="T37" i="6"/>
  <c r="P50" i="1"/>
  <c r="T44" i="5"/>
  <c r="S44" i="5"/>
  <c r="V50" i="1"/>
  <c r="N51" i="1" s="1"/>
  <c r="P51" i="6"/>
  <c r="P6" i="7"/>
  <c r="Q6" i="7" s="1"/>
  <c r="Q51" i="6"/>
  <c r="Q50" i="1"/>
  <c r="Z50" i="7"/>
  <c r="AB50" i="7"/>
  <c r="Z50" i="8"/>
  <c r="AB50" i="8"/>
  <c r="Z49" i="2"/>
  <c r="AA49" i="2" s="1"/>
  <c r="X50" i="2" s="1"/>
  <c r="P6" i="2"/>
  <c r="Q6" i="2" s="1"/>
  <c r="O54" i="5"/>
  <c r="V54" i="5" s="1"/>
  <c r="P53" i="5"/>
  <c r="Q53" i="5"/>
  <c r="V53" i="5"/>
  <c r="N54" i="5" s="1"/>
  <c r="O52" i="6"/>
  <c r="O51" i="1"/>
  <c r="D6" i="2"/>
  <c r="W51" i="6"/>
  <c r="V51" i="6" s="1"/>
  <c r="N52" i="6" s="1"/>
  <c r="U37" i="6" l="1"/>
  <c r="R38" i="6" s="1"/>
  <c r="U44" i="5"/>
  <c r="R45" i="5" s="1"/>
  <c r="T38" i="6"/>
  <c r="S38" i="6"/>
  <c r="U38" i="6" s="1"/>
  <c r="R39" i="6" s="1"/>
  <c r="S40" i="1"/>
  <c r="T40" i="1"/>
  <c r="S45" i="5"/>
  <c r="T45" i="5"/>
  <c r="P52" i="6"/>
  <c r="O53" i="6"/>
  <c r="V53" i="6" s="1"/>
  <c r="O55" i="5"/>
  <c r="V55" i="5" s="1"/>
  <c r="N55" i="5"/>
  <c r="Q54" i="5"/>
  <c r="P54" i="5"/>
  <c r="O52" i="1"/>
  <c r="V52" i="1" s="1"/>
  <c r="Y60" i="8"/>
  <c r="Y55" i="8"/>
  <c r="Y52" i="2"/>
  <c r="Y60" i="7"/>
  <c r="Y52" i="8"/>
  <c r="Y53" i="2"/>
  <c r="Y53" i="7"/>
  <c r="Y51" i="8"/>
  <c r="Y54" i="2"/>
  <c r="Y59" i="8"/>
  <c r="Y55" i="7"/>
  <c r="Y55" i="2"/>
  <c r="Y59" i="7"/>
  <c r="Y53" i="8"/>
  <c r="Y52" i="7"/>
  <c r="Y56" i="2"/>
  <c r="Y58" i="7"/>
  <c r="Y51" i="7"/>
  <c r="Y57" i="2"/>
  <c r="Y50" i="7"/>
  <c r="AA50" i="7" s="1"/>
  <c r="X51" i="7" s="1"/>
  <c r="Y58" i="8"/>
  <c r="Y50" i="8"/>
  <c r="AA50" i="8" s="1"/>
  <c r="X51" i="8" s="1"/>
  <c r="Y58" i="2"/>
  <c r="Y57" i="7"/>
  <c r="Y54" i="8"/>
  <c r="Y59" i="2"/>
  <c r="Y57" i="8"/>
  <c r="Y60" i="2"/>
  <c r="Y56" i="7"/>
  <c r="Y61" i="2"/>
  <c r="Y61" i="8"/>
  <c r="Y54" i="7"/>
  <c r="Y50" i="2"/>
  <c r="Y61" i="7"/>
  <c r="Y56" i="8"/>
  <c r="Y51" i="2"/>
  <c r="AB50" i="2"/>
  <c r="Z50" i="2"/>
  <c r="Q51" i="1"/>
  <c r="P51" i="1"/>
  <c r="V52" i="6"/>
  <c r="N53" i="6" s="1"/>
  <c r="Q52" i="6"/>
  <c r="W51" i="1"/>
  <c r="V51" i="1" s="1"/>
  <c r="N52" i="1" s="1"/>
  <c r="U40" i="1" l="1"/>
  <c r="R41" i="1" s="1"/>
  <c r="T41" i="1" s="1"/>
  <c r="U45" i="5"/>
  <c r="R46" i="5" s="1"/>
  <c r="T39" i="6"/>
  <c r="Y39" i="6"/>
  <c r="E5" i="7"/>
  <c r="F5" i="7" s="1"/>
  <c r="S39" i="6" s="1"/>
  <c r="U39" i="6" s="1"/>
  <c r="R40" i="6" s="1"/>
  <c r="S46" i="5"/>
  <c r="T46" i="5"/>
  <c r="U46" i="5" s="1"/>
  <c r="R47" i="5" s="1"/>
  <c r="N53" i="1"/>
  <c r="O53" i="1"/>
  <c r="V53" i="1" s="1"/>
  <c r="Q52" i="1"/>
  <c r="O54" i="6"/>
  <c r="N54" i="6"/>
  <c r="P53" i="6"/>
  <c r="Q53" i="6"/>
  <c r="P55" i="5"/>
  <c r="Z51" i="7"/>
  <c r="AA51" i="7" s="1"/>
  <c r="X52" i="7" s="1"/>
  <c r="Q55" i="5"/>
  <c r="P52" i="1"/>
  <c r="Z51" i="8"/>
  <c r="AA51" i="8" s="1"/>
  <c r="X52" i="8" s="1"/>
  <c r="O56" i="5"/>
  <c r="V56" i="5" s="1"/>
  <c r="N56" i="5"/>
  <c r="AA50" i="2"/>
  <c r="X51" i="2" s="1"/>
  <c r="S41" i="1" l="1"/>
  <c r="U41" i="1" s="1"/>
  <c r="R42" i="1" s="1"/>
  <c r="S40" i="6"/>
  <c r="T40" i="6"/>
  <c r="U40" i="6" s="1"/>
  <c r="R41" i="6" s="1"/>
  <c r="T47" i="5"/>
  <c r="S47" i="5"/>
  <c r="U47" i="5" s="1"/>
  <c r="R48" i="5" s="1"/>
  <c r="P53" i="1"/>
  <c r="P54" i="6"/>
  <c r="Q53" i="1"/>
  <c r="P56" i="5"/>
  <c r="Z52" i="8"/>
  <c r="AA52" i="8" s="1"/>
  <c r="X53" i="8" s="1"/>
  <c r="Z52" i="7"/>
  <c r="AA52" i="7" s="1"/>
  <c r="X53" i="7" s="1"/>
  <c r="O55" i="6"/>
  <c r="V55" i="6" s="1"/>
  <c r="Z51" i="2"/>
  <c r="AA51" i="2" s="1"/>
  <c r="X52" i="2" s="1"/>
  <c r="Q54" i="6"/>
  <c r="V54" i="6"/>
  <c r="N55" i="6" s="1"/>
  <c r="Q56" i="5"/>
  <c r="N57" i="5"/>
  <c r="O57" i="5"/>
  <c r="V57" i="5" s="1"/>
  <c r="N54" i="1"/>
  <c r="O54" i="1"/>
  <c r="Q54" i="1" s="1"/>
  <c r="T42" i="1" l="1"/>
  <c r="S42" i="1"/>
  <c r="U42" i="1" s="1"/>
  <c r="R43" i="1" s="1"/>
  <c r="T43" i="1" s="1"/>
  <c r="T41" i="6"/>
  <c r="S41" i="6"/>
  <c r="P54" i="1"/>
  <c r="T48" i="5"/>
  <c r="S48" i="5"/>
  <c r="U48" i="5" s="1"/>
  <c r="R49" i="5" s="1"/>
  <c r="V54" i="1"/>
  <c r="N55" i="1" s="1"/>
  <c r="Z53" i="7"/>
  <c r="AA53" i="7" s="1"/>
  <c r="X54" i="7" s="1"/>
  <c r="Z52" i="2"/>
  <c r="AA52" i="2" s="1"/>
  <c r="X53" i="2" s="1"/>
  <c r="Z53" i="8"/>
  <c r="AA53" i="8" s="1"/>
  <c r="X54" i="8" s="1"/>
  <c r="N56" i="6"/>
  <c r="O56" i="6"/>
  <c r="V56" i="6" s="1"/>
  <c r="Q57" i="5"/>
  <c r="P55" i="6"/>
  <c r="Q55" i="6"/>
  <c r="N58" i="5"/>
  <c r="O58" i="5"/>
  <c r="V58" i="5" s="1"/>
  <c r="P57" i="5"/>
  <c r="O55" i="1"/>
  <c r="S43" i="1" l="1"/>
  <c r="U43" i="1" s="1"/>
  <c r="R44" i="1" s="1"/>
  <c r="S44" i="1" s="1"/>
  <c r="U41" i="6"/>
  <c r="R42" i="6" s="1"/>
  <c r="S49" i="5"/>
  <c r="T49" i="5"/>
  <c r="Q55" i="1"/>
  <c r="Q56" i="6"/>
  <c r="Q58" i="5"/>
  <c r="P56" i="6"/>
  <c r="Z53" i="2"/>
  <c r="AA53" i="2" s="1"/>
  <c r="X54" i="2" s="1"/>
  <c r="Z54" i="7"/>
  <c r="AA54" i="7" s="1"/>
  <c r="X55" i="7" s="1"/>
  <c r="O56" i="1"/>
  <c r="V56" i="1" s="1"/>
  <c r="V55" i="1"/>
  <c r="N56" i="1" s="1"/>
  <c r="Q56" i="1" s="1"/>
  <c r="O57" i="6"/>
  <c r="N57" i="6"/>
  <c r="P58" i="5"/>
  <c r="P55" i="1"/>
  <c r="Z54" i="8"/>
  <c r="AA54" i="8" s="1"/>
  <c r="X55" i="8" s="1"/>
  <c r="N59" i="5"/>
  <c r="O59" i="5"/>
  <c r="T44" i="1" l="1"/>
  <c r="U44" i="1" s="1"/>
  <c r="R45" i="1" s="1"/>
  <c r="S45" i="1" s="1"/>
  <c r="T45" i="1"/>
  <c r="S42" i="6"/>
  <c r="T42" i="6"/>
  <c r="P57" i="6"/>
  <c r="U49" i="5"/>
  <c r="R50" i="5" s="1"/>
  <c r="P59" i="5"/>
  <c r="Z55" i="7"/>
  <c r="AA55" i="7" s="1"/>
  <c r="X56" i="7" s="1"/>
  <c r="Z55" i="8"/>
  <c r="AA55" i="8" s="1"/>
  <c r="X56" i="8" s="1"/>
  <c r="O60" i="5"/>
  <c r="V59" i="5"/>
  <c r="N60" i="5" s="1"/>
  <c r="Q57" i="6"/>
  <c r="N57" i="1"/>
  <c r="O57" i="1"/>
  <c r="Z54" i="2"/>
  <c r="AA54" i="2" s="1"/>
  <c r="X55" i="2" s="1"/>
  <c r="O58" i="6"/>
  <c r="V57" i="6"/>
  <c r="N58" i="6" s="1"/>
  <c r="Q59" i="5"/>
  <c r="P56" i="1"/>
  <c r="U42" i="6" l="1"/>
  <c r="R43" i="6" s="1"/>
  <c r="U45" i="1"/>
  <c r="R46" i="1" s="1"/>
  <c r="T43" i="6"/>
  <c r="S43" i="6"/>
  <c r="U43" i="6" s="1"/>
  <c r="R44" i="6" s="1"/>
  <c r="Q57" i="1"/>
  <c r="S50" i="5"/>
  <c r="T50" i="5"/>
  <c r="Q60" i="5"/>
  <c r="P58" i="6"/>
  <c r="P60" i="5"/>
  <c r="Z56" i="7"/>
  <c r="AA56" i="7" s="1"/>
  <c r="X57" i="7" s="1"/>
  <c r="Z56" i="8"/>
  <c r="AA56" i="8" s="1"/>
  <c r="X57" i="8" s="1"/>
  <c r="Q58" i="6"/>
  <c r="V60" i="5"/>
  <c r="N61" i="5" s="1"/>
  <c r="V57" i="1"/>
  <c r="N58" i="1" s="1"/>
  <c r="V58" i="6"/>
  <c r="N59" i="6" s="1"/>
  <c r="O61" i="5"/>
  <c r="V61" i="5" s="1"/>
  <c r="O59" i="6"/>
  <c r="V59" i="6" s="1"/>
  <c r="Z55" i="2"/>
  <c r="AA55" i="2" s="1"/>
  <c r="X56" i="2" s="1"/>
  <c r="P57" i="1"/>
  <c r="O58" i="1"/>
  <c r="V58" i="1" s="1"/>
  <c r="U50" i="5" l="1"/>
  <c r="E6" i="8" s="1"/>
  <c r="F6" i="8" s="1"/>
  <c r="S46" i="1"/>
  <c r="U46" i="1" s="1"/>
  <c r="R47" i="1" s="1"/>
  <c r="T46" i="1"/>
  <c r="T44" i="6"/>
  <c r="S44" i="6"/>
  <c r="R51" i="5"/>
  <c r="O60" i="6"/>
  <c r="V60" i="6" s="1"/>
  <c r="N60" i="6"/>
  <c r="Z57" i="8"/>
  <c r="AA57" i="8" s="1"/>
  <c r="X58" i="8" s="1"/>
  <c r="Z57" i="7"/>
  <c r="AA57" i="7" s="1"/>
  <c r="X58" i="7" s="1"/>
  <c r="O62" i="5"/>
  <c r="N62" i="5"/>
  <c r="P61" i="5"/>
  <c r="Q61" i="5"/>
  <c r="N59" i="1"/>
  <c r="O59" i="1"/>
  <c r="V59" i="1" s="1"/>
  <c r="Z56" i="2"/>
  <c r="AA56" i="2" s="1"/>
  <c r="X57" i="2" s="1"/>
  <c r="Q59" i="6"/>
  <c r="Q58" i="1"/>
  <c r="P59" i="6"/>
  <c r="P58" i="1"/>
  <c r="S47" i="1" l="1"/>
  <c r="U47" i="1" s="1"/>
  <c r="R48" i="1" s="1"/>
  <c r="T47" i="1"/>
  <c r="U44" i="6"/>
  <c r="R45" i="6" s="1"/>
  <c r="S51" i="5"/>
  <c r="Y51" i="5"/>
  <c r="T51" i="5"/>
  <c r="P62" i="5"/>
  <c r="Q59" i="1"/>
  <c r="P60" i="6"/>
  <c r="Z58" i="7"/>
  <c r="AA58" i="7" s="1"/>
  <c r="X59" i="7" s="1"/>
  <c r="Z58" i="8"/>
  <c r="AA58" i="8" s="1"/>
  <c r="X59" i="8" s="1"/>
  <c r="Z57" i="2"/>
  <c r="AA57" i="2" s="1"/>
  <c r="X58" i="2" s="1"/>
  <c r="Q60" i="6"/>
  <c r="N60" i="1"/>
  <c r="O60" i="1"/>
  <c r="P59" i="1"/>
  <c r="Q62" i="5"/>
  <c r="V62" i="5"/>
  <c r="N63" i="5" s="1"/>
  <c r="D7" i="8"/>
  <c r="O63" i="5"/>
  <c r="O61" i="6"/>
  <c r="V61" i="6" s="1"/>
  <c r="N61" i="6"/>
  <c r="T48" i="1" l="1"/>
  <c r="S48" i="1"/>
  <c r="U48" i="1" s="1"/>
  <c r="R49" i="1" s="1"/>
  <c r="S49" i="1" s="1"/>
  <c r="T45" i="6"/>
  <c r="S45" i="6"/>
  <c r="U45" i="6" s="1"/>
  <c r="R46" i="6" s="1"/>
  <c r="U51" i="5"/>
  <c r="R52" i="5" s="1"/>
  <c r="Z58" i="2"/>
  <c r="AA58" i="2" s="1"/>
  <c r="X59" i="2" s="1"/>
  <c r="Z59" i="8"/>
  <c r="AA59" i="8" s="1"/>
  <c r="X60" i="8" s="1"/>
  <c r="O64" i="5"/>
  <c r="Z59" i="7"/>
  <c r="AA59" i="7" s="1"/>
  <c r="X60" i="7" s="1"/>
  <c r="Q60" i="1"/>
  <c r="V60" i="1"/>
  <c r="N61" i="1" s="1"/>
  <c r="W63" i="5"/>
  <c r="V63" i="5" s="1"/>
  <c r="N64" i="5" s="1"/>
  <c r="O61" i="1"/>
  <c r="Q61" i="6"/>
  <c r="P63" i="5"/>
  <c r="Q63" i="5"/>
  <c r="N62" i="6"/>
  <c r="O62" i="6"/>
  <c r="P60" i="1"/>
  <c r="P61" i="6"/>
  <c r="T49" i="1" l="1"/>
  <c r="T46" i="6"/>
  <c r="S46" i="6"/>
  <c r="U46" i="6" s="1"/>
  <c r="R47" i="6" s="1"/>
  <c r="U49" i="1"/>
  <c r="R50" i="1" s="1"/>
  <c r="T50" i="1" s="1"/>
  <c r="S52" i="5"/>
  <c r="T52" i="5"/>
  <c r="Z60" i="7"/>
  <c r="AA60" i="7" s="1"/>
  <c r="X61" i="7" s="1"/>
  <c r="Z59" i="2"/>
  <c r="AA59" i="2" s="1"/>
  <c r="X60" i="2" s="1"/>
  <c r="O65" i="5"/>
  <c r="V65" i="5" s="1"/>
  <c r="Z60" i="8"/>
  <c r="AA60" i="8" s="1"/>
  <c r="X61" i="8" s="1"/>
  <c r="V61" i="1"/>
  <c r="N62" i="1" s="1"/>
  <c r="V64" i="5"/>
  <c r="N65" i="5" s="1"/>
  <c r="Q64" i="5"/>
  <c r="P64" i="5"/>
  <c r="V62" i="6"/>
  <c r="N63" i="6" s="1"/>
  <c r="O62" i="1"/>
  <c r="V62" i="1" s="1"/>
  <c r="Q62" i="6"/>
  <c r="P62" i="6"/>
  <c r="Q61" i="1"/>
  <c r="D7" i="7"/>
  <c r="O63" i="6"/>
  <c r="P61" i="1"/>
  <c r="S50" i="1" l="1"/>
  <c r="T47" i="6"/>
  <c r="S47" i="6"/>
  <c r="U50" i="1"/>
  <c r="R51" i="1" s="1"/>
  <c r="T51" i="1" s="1"/>
  <c r="E6" i="2"/>
  <c r="F6" i="2" s="1"/>
  <c r="S51" i="1" s="1"/>
  <c r="U52" i="5"/>
  <c r="R53" i="5" s="1"/>
  <c r="O64" i="6"/>
  <c r="V64" i="6" s="1"/>
  <c r="P63" i="6"/>
  <c r="Z61" i="8"/>
  <c r="AA61" i="8" s="1"/>
  <c r="P7" i="8" s="1"/>
  <c r="Q7" i="8" s="1"/>
  <c r="Z60" i="2"/>
  <c r="AA60" i="2" s="1"/>
  <c r="X61" i="2" s="1"/>
  <c r="Z61" i="7"/>
  <c r="AA61" i="7" s="1"/>
  <c r="P7" i="7" s="1"/>
  <c r="Q7" i="7" s="1"/>
  <c r="N66" i="5"/>
  <c r="O66" i="5"/>
  <c r="Q65" i="5"/>
  <c r="N63" i="1"/>
  <c r="O63" i="1"/>
  <c r="D7" i="2"/>
  <c r="P62" i="1"/>
  <c r="W63" i="6"/>
  <c r="V63" i="6" s="1"/>
  <c r="N64" i="6" s="1"/>
  <c r="Q62" i="1"/>
  <c r="P65" i="5"/>
  <c r="Q63" i="6"/>
  <c r="U47" i="6" l="1"/>
  <c r="R48" i="6" s="1"/>
  <c r="S48" i="6" s="1"/>
  <c r="U51" i="1"/>
  <c r="R52" i="1" s="1"/>
  <c r="S52" i="1" s="1"/>
  <c r="Y51" i="1"/>
  <c r="T53" i="5"/>
  <c r="S53" i="5"/>
  <c r="U53" i="5" s="1"/>
  <c r="R54" i="5" s="1"/>
  <c r="Z61" i="2"/>
  <c r="AA61" i="2" s="1"/>
  <c r="X62" i="2" s="1"/>
  <c r="O65" i="6"/>
  <c r="N65" i="6"/>
  <c r="V65" i="6"/>
  <c r="O67" i="5"/>
  <c r="V67" i="5" s="1"/>
  <c r="W63" i="1"/>
  <c r="V63" i="1" s="1"/>
  <c r="N64" i="1" s="1"/>
  <c r="P64" i="6"/>
  <c r="Q64" i="6"/>
  <c r="V66" i="5"/>
  <c r="N67" i="5" s="1"/>
  <c r="X62" i="8"/>
  <c r="Q63" i="1"/>
  <c r="P66" i="5"/>
  <c r="Q66" i="5"/>
  <c r="P63" i="1"/>
  <c r="X62" i="7"/>
  <c r="O64" i="1"/>
  <c r="V64" i="1" s="1"/>
  <c r="Q65" i="6" l="1"/>
  <c r="T48" i="6"/>
  <c r="U48" i="6"/>
  <c r="R49" i="6" s="1"/>
  <c r="T52" i="1"/>
  <c r="U52" i="1" s="1"/>
  <c r="R53" i="1" s="1"/>
  <c r="T53" i="1" s="1"/>
  <c r="T54" i="5"/>
  <c r="S54" i="5"/>
  <c r="P65" i="6"/>
  <c r="P7" i="2"/>
  <c r="Q7" i="2" s="1"/>
  <c r="Y64" i="7" s="1"/>
  <c r="N68" i="5"/>
  <c r="O68" i="5"/>
  <c r="Q67" i="5"/>
  <c r="P67" i="5"/>
  <c r="AB62" i="2"/>
  <c r="Z62" i="2"/>
  <c r="N65" i="1"/>
  <c r="O65" i="1"/>
  <c r="P64" i="1"/>
  <c r="Q64" i="1"/>
  <c r="AB62" i="8"/>
  <c r="Z62" i="8"/>
  <c r="AB62" i="7"/>
  <c r="Z62" i="7"/>
  <c r="O66" i="6"/>
  <c r="N66" i="6"/>
  <c r="U54" i="5" l="1"/>
  <c r="R55" i="5" s="1"/>
  <c r="S49" i="6"/>
  <c r="U49" i="6" s="1"/>
  <c r="R50" i="6" s="1"/>
  <c r="T49" i="6"/>
  <c r="Y64" i="8"/>
  <c r="Y72" i="7"/>
  <c r="Y66" i="7"/>
  <c r="Y73" i="8"/>
  <c r="Y65" i="2"/>
  <c r="S53" i="1"/>
  <c r="U53" i="1" s="1"/>
  <c r="R54" i="1" s="1"/>
  <c r="S54" i="1" s="1"/>
  <c r="Y62" i="8"/>
  <c r="AA62" i="8" s="1"/>
  <c r="X63" i="8" s="1"/>
  <c r="Y62" i="2"/>
  <c r="AA62" i="2" s="1"/>
  <c r="X63" i="2" s="1"/>
  <c r="Z63" i="2" s="1"/>
  <c r="AA63" i="2" s="1"/>
  <c r="X64" i="2" s="1"/>
  <c r="Y67" i="7"/>
  <c r="Y72" i="8"/>
  <c r="Y71" i="2"/>
  <c r="Y72" i="2"/>
  <c r="Y73" i="7"/>
  <c r="Y69" i="2"/>
  <c r="Y66" i="8"/>
  <c r="Y67" i="8"/>
  <c r="Y68" i="8"/>
  <c r="Y68" i="7"/>
  <c r="Y63" i="8"/>
  <c r="Y69" i="7"/>
  <c r="Y65" i="7"/>
  <c r="Y64" i="2"/>
  <c r="Y70" i="2"/>
  <c r="Y66" i="2"/>
  <c r="Y63" i="2"/>
  <c r="Y73" i="2"/>
  <c r="Y70" i="7"/>
  <c r="S55" i="5"/>
  <c r="U55" i="5" s="1"/>
  <c r="R56" i="5" s="1"/>
  <c r="T55" i="5"/>
  <c r="Y68" i="2"/>
  <c r="Y71" i="8"/>
  <c r="Y65" i="8"/>
  <c r="Y69" i="8"/>
  <c r="Y63" i="7"/>
  <c r="Y62" i="7"/>
  <c r="AA62" i="7" s="1"/>
  <c r="X63" i="7" s="1"/>
  <c r="Y71" i="7"/>
  <c r="Y70" i="8"/>
  <c r="Y67" i="2"/>
  <c r="Q66" i="6"/>
  <c r="Q65" i="1"/>
  <c r="P68" i="5"/>
  <c r="V65" i="1"/>
  <c r="N66" i="1" s="1"/>
  <c r="V68" i="5"/>
  <c r="N69" i="5" s="1"/>
  <c r="O66" i="1"/>
  <c r="V66" i="1" s="1"/>
  <c r="V66" i="6"/>
  <c r="N67" i="6" s="1"/>
  <c r="O67" i="6"/>
  <c r="O69" i="5"/>
  <c r="P66" i="6"/>
  <c r="P65" i="1"/>
  <c r="Q68" i="5"/>
  <c r="T54" i="1" l="1"/>
  <c r="U54" i="1" s="1"/>
  <c r="R55" i="1" s="1"/>
  <c r="S50" i="6"/>
  <c r="U50" i="6" s="1"/>
  <c r="R51" i="6" s="1"/>
  <c r="T50" i="6"/>
  <c r="Q69" i="5"/>
  <c r="T56" i="5"/>
  <c r="S56" i="5"/>
  <c r="U56" i="5" s="1"/>
  <c r="R57" i="5" s="1"/>
  <c r="Z64" i="2"/>
  <c r="AA64" i="2" s="1"/>
  <c r="X65" i="2" s="1"/>
  <c r="Z63" i="7"/>
  <c r="AA63" i="7" s="1"/>
  <c r="X64" i="7" s="1"/>
  <c r="O68" i="6"/>
  <c r="V68" i="6" s="1"/>
  <c r="Z63" i="8"/>
  <c r="AA63" i="8" s="1"/>
  <c r="X64" i="8" s="1"/>
  <c r="O70" i="5"/>
  <c r="V70" i="5" s="1"/>
  <c r="Q67" i="6"/>
  <c r="N67" i="1"/>
  <c r="O67" i="1"/>
  <c r="P66" i="1"/>
  <c r="P69" i="5"/>
  <c r="V69" i="5"/>
  <c r="N70" i="5" s="1"/>
  <c r="Q66" i="1"/>
  <c r="P67" i="6"/>
  <c r="V67" i="6"/>
  <c r="N68" i="6" s="1"/>
  <c r="T51" i="6" l="1"/>
  <c r="Y51" i="6"/>
  <c r="S55" i="1"/>
  <c r="U55" i="1" s="1"/>
  <c r="R56" i="1" s="1"/>
  <c r="S56" i="1" s="1"/>
  <c r="T55" i="1"/>
  <c r="E6" i="7"/>
  <c r="F6" i="7" s="1"/>
  <c r="S51" i="6" s="1"/>
  <c r="U51" i="6" s="1"/>
  <c r="R52" i="6" s="1"/>
  <c r="S57" i="5"/>
  <c r="T57" i="5"/>
  <c r="N69" i="6"/>
  <c r="O69" i="6"/>
  <c r="V69" i="6" s="1"/>
  <c r="P68" i="6"/>
  <c r="N71" i="5"/>
  <c r="O71" i="5"/>
  <c r="P70" i="5"/>
  <c r="Q70" i="5"/>
  <c r="Z64" i="7"/>
  <c r="AA64" i="7" s="1"/>
  <c r="X65" i="7" s="1"/>
  <c r="Z65" i="2"/>
  <c r="AA65" i="2" s="1"/>
  <c r="X66" i="2" s="1"/>
  <c r="O68" i="1"/>
  <c r="V68" i="1" s="1"/>
  <c r="Q68" i="6"/>
  <c r="Q67" i="1"/>
  <c r="V67" i="1"/>
  <c r="N68" i="1" s="1"/>
  <c r="Z64" i="8"/>
  <c r="AA64" i="8" s="1"/>
  <c r="X65" i="8" s="1"/>
  <c r="P67" i="1"/>
  <c r="Q71" i="5" l="1"/>
  <c r="T52" i="6"/>
  <c r="S52" i="6"/>
  <c r="U52" i="6" s="1"/>
  <c r="R53" i="6" s="1"/>
  <c r="T56" i="1"/>
  <c r="U56" i="1" s="1"/>
  <c r="R57" i="1" s="1"/>
  <c r="V71" i="5"/>
  <c r="N72" i="5" s="1"/>
  <c r="U57" i="5"/>
  <c r="R58" i="5" s="1"/>
  <c r="P69" i="6"/>
  <c r="Q69" i="6"/>
  <c r="P71" i="5"/>
  <c r="N69" i="1"/>
  <c r="O69" i="1"/>
  <c r="V69" i="1" s="1"/>
  <c r="Q68" i="1"/>
  <c r="P68" i="1"/>
  <c r="Z66" i="2"/>
  <c r="AA66" i="2" s="1"/>
  <c r="X67" i="2" s="1"/>
  <c r="Z65" i="8"/>
  <c r="AA65" i="8" s="1"/>
  <c r="X66" i="8" s="1"/>
  <c r="Z65" i="7"/>
  <c r="AA65" i="7" s="1"/>
  <c r="X66" i="7" s="1"/>
  <c r="N70" i="6"/>
  <c r="O70" i="6"/>
  <c r="O72" i="5"/>
  <c r="Q72" i="5" l="1"/>
  <c r="S57" i="1"/>
  <c r="T57" i="1"/>
  <c r="U57" i="1" s="1"/>
  <c r="R58" i="1" s="1"/>
  <c r="S58" i="1" s="1"/>
  <c r="P69" i="1"/>
  <c r="T53" i="6"/>
  <c r="S53" i="6"/>
  <c r="U53" i="6" s="1"/>
  <c r="R54" i="6" s="1"/>
  <c r="P70" i="6"/>
  <c r="S58" i="5"/>
  <c r="T58" i="5"/>
  <c r="Q69" i="1"/>
  <c r="Z66" i="8"/>
  <c r="AA66" i="8" s="1"/>
  <c r="X67" i="8" s="1"/>
  <c r="Z66" i="7"/>
  <c r="AA66" i="7" s="1"/>
  <c r="X67" i="7" s="1"/>
  <c r="Z67" i="2"/>
  <c r="AA67" i="2" s="1"/>
  <c r="X68" i="2" s="1"/>
  <c r="O73" i="5"/>
  <c r="Q70" i="6"/>
  <c r="V72" i="5"/>
  <c r="N73" i="5" s="1"/>
  <c r="P72" i="5"/>
  <c r="O71" i="6"/>
  <c r="V71" i="6" s="1"/>
  <c r="V70" i="6"/>
  <c r="N71" i="6" s="1"/>
  <c r="N70" i="1"/>
  <c r="O70" i="1"/>
  <c r="Q70" i="1" l="1"/>
  <c r="U58" i="5"/>
  <c r="R59" i="5" s="1"/>
  <c r="T59" i="5" s="1"/>
  <c r="T54" i="6"/>
  <c r="S54" i="6"/>
  <c r="U54" i="6" s="1"/>
  <c r="R55" i="6" s="1"/>
  <c r="T58" i="1"/>
  <c r="U58" i="1" s="1"/>
  <c r="R59" i="1" s="1"/>
  <c r="S59" i="5"/>
  <c r="V70" i="1"/>
  <c r="N71" i="1" s="1"/>
  <c r="P73" i="5"/>
  <c r="P70" i="1"/>
  <c r="Z67" i="7"/>
  <c r="AA67" i="7" s="1"/>
  <c r="X68" i="7" s="1"/>
  <c r="Z68" i="2"/>
  <c r="AA68" i="2" s="1"/>
  <c r="X69" i="2" s="1"/>
  <c r="N72" i="6"/>
  <c r="O72" i="6"/>
  <c r="V72" i="6" s="1"/>
  <c r="P71" i="6"/>
  <c r="Q71" i="6"/>
  <c r="Z67" i="8"/>
  <c r="AA67" i="8" s="1"/>
  <c r="X68" i="8" s="1"/>
  <c r="O74" i="5"/>
  <c r="Q73" i="5"/>
  <c r="V73" i="5"/>
  <c r="N74" i="5" s="1"/>
  <c r="O71" i="1"/>
  <c r="P72" i="6" l="1"/>
  <c r="U59" i="5"/>
  <c r="R60" i="5" s="1"/>
  <c r="S55" i="6"/>
  <c r="T55" i="6"/>
  <c r="S59" i="1"/>
  <c r="T59" i="1"/>
  <c r="S60" i="5"/>
  <c r="T60" i="5"/>
  <c r="O75" i="5"/>
  <c r="D8" i="8"/>
  <c r="Z68" i="7"/>
  <c r="AA68" i="7" s="1"/>
  <c r="X69" i="7" s="1"/>
  <c r="Z68" i="8"/>
  <c r="AA68" i="8" s="1"/>
  <c r="X69" i="8" s="1"/>
  <c r="V71" i="1"/>
  <c r="N72" i="1" s="1"/>
  <c r="Q74" i="5"/>
  <c r="O72" i="1"/>
  <c r="Q72" i="6"/>
  <c r="O73" i="6"/>
  <c r="V73" i="6" s="1"/>
  <c r="N73" i="6"/>
  <c r="Z69" i="2"/>
  <c r="AA69" i="2" s="1"/>
  <c r="X70" i="2" s="1"/>
  <c r="V74" i="5"/>
  <c r="N75" i="5" s="1"/>
  <c r="P71" i="1"/>
  <c r="P74" i="5"/>
  <c r="Q71" i="1"/>
  <c r="U55" i="6" l="1"/>
  <c r="R56" i="6" s="1"/>
  <c r="U60" i="5"/>
  <c r="R61" i="5" s="1"/>
  <c r="U59" i="1"/>
  <c r="R60" i="1" s="1"/>
  <c r="T60" i="1" s="1"/>
  <c r="T56" i="6"/>
  <c r="S56" i="6"/>
  <c r="U56" i="6" s="1"/>
  <c r="R57" i="6" s="1"/>
  <c r="Q73" i="6"/>
  <c r="S60" i="1"/>
  <c r="U60" i="1" s="1"/>
  <c r="R61" i="1" s="1"/>
  <c r="T61" i="1" s="1"/>
  <c r="P73" i="6"/>
  <c r="T61" i="5"/>
  <c r="S61" i="5"/>
  <c r="U61" i="5" s="1"/>
  <c r="R62" i="5" s="1"/>
  <c r="P72" i="1"/>
  <c r="Z69" i="8"/>
  <c r="AA69" i="8" s="1"/>
  <c r="X70" i="8" s="1"/>
  <c r="Z69" i="7"/>
  <c r="AA69" i="7" s="1"/>
  <c r="X70" i="7" s="1"/>
  <c r="O76" i="5"/>
  <c r="V76" i="5" s="1"/>
  <c r="Q75" i="5"/>
  <c r="P75" i="5"/>
  <c r="O73" i="1"/>
  <c r="V72" i="1"/>
  <c r="N73" i="1" s="1"/>
  <c r="Z70" i="2"/>
  <c r="AA70" i="2" s="1"/>
  <c r="X71" i="2" s="1"/>
  <c r="O74" i="6"/>
  <c r="V74" i="6" s="1"/>
  <c r="N74" i="6"/>
  <c r="Q72" i="1"/>
  <c r="W75" i="5"/>
  <c r="V75" i="5" s="1"/>
  <c r="N76" i="5" s="1"/>
  <c r="S57" i="6" l="1"/>
  <c r="U57" i="6" s="1"/>
  <c r="R58" i="6" s="1"/>
  <c r="T57" i="6"/>
  <c r="S61" i="1"/>
  <c r="U61" i="1" s="1"/>
  <c r="R62" i="1" s="1"/>
  <c r="T62" i="1" s="1"/>
  <c r="S62" i="5"/>
  <c r="T62" i="5"/>
  <c r="Q73" i="1"/>
  <c r="P74" i="6"/>
  <c r="O77" i="5"/>
  <c r="V77" i="5" s="1"/>
  <c r="N77" i="5"/>
  <c r="Q76" i="5"/>
  <c r="P76" i="5"/>
  <c r="Z70" i="7"/>
  <c r="AA70" i="7" s="1"/>
  <c r="X71" i="7" s="1"/>
  <c r="Z70" i="8"/>
  <c r="AA70" i="8" s="1"/>
  <c r="X71" i="8" s="1"/>
  <c r="Z71" i="2"/>
  <c r="AA71" i="2" s="1"/>
  <c r="X72" i="2" s="1"/>
  <c r="O74" i="1"/>
  <c r="V74" i="1" s="1"/>
  <c r="V73" i="1"/>
  <c r="N74" i="1" s="1"/>
  <c r="D8" i="7"/>
  <c r="N75" i="6"/>
  <c r="O75" i="6"/>
  <c r="Q74" i="6"/>
  <c r="P73" i="1"/>
  <c r="U62" i="5" l="1"/>
  <c r="T58" i="6"/>
  <c r="S58" i="6"/>
  <c r="U58" i="6" s="1"/>
  <c r="R59" i="6" s="1"/>
  <c r="R63" i="5"/>
  <c r="T63" i="5" s="1"/>
  <c r="E7" i="8"/>
  <c r="F7" i="8" s="1"/>
  <c r="S63" i="5" s="1"/>
  <c r="Q77" i="5"/>
  <c r="S62" i="1"/>
  <c r="U62" i="1" s="1"/>
  <c r="Z72" i="2"/>
  <c r="AA72" i="2" s="1"/>
  <c r="X73" i="2" s="1"/>
  <c r="Z71" i="8"/>
  <c r="AA71" i="8" s="1"/>
  <c r="X72" i="8" s="1"/>
  <c r="Z71" i="7"/>
  <c r="AA71" i="7" s="1"/>
  <c r="X72" i="7" s="1"/>
  <c r="N75" i="1"/>
  <c r="O75" i="1"/>
  <c r="D8" i="2"/>
  <c r="O76" i="6"/>
  <c r="P75" i="6"/>
  <c r="P77" i="5"/>
  <c r="Q75" i="6"/>
  <c r="P74" i="1"/>
  <c r="N78" i="5"/>
  <c r="O78" i="5"/>
  <c r="V78" i="5" s="1"/>
  <c r="Q74" i="1"/>
  <c r="W75" i="6"/>
  <c r="V75" i="6" s="1"/>
  <c r="N76" i="6" s="1"/>
  <c r="Y63" i="5" l="1"/>
  <c r="U63" i="5"/>
  <c r="R64" i="5" s="1"/>
  <c r="T59" i="6"/>
  <c r="S59" i="6"/>
  <c r="U59" i="6" s="1"/>
  <c r="R60" i="6" s="1"/>
  <c r="R63" i="1"/>
  <c r="E7" i="2"/>
  <c r="F7" i="2" s="1"/>
  <c r="S64" i="5"/>
  <c r="U64" i="5" s="1"/>
  <c r="R65" i="5" s="1"/>
  <c r="T64" i="5"/>
  <c r="O77" i="6"/>
  <c r="Z72" i="7"/>
  <c r="AA72" i="7" s="1"/>
  <c r="X73" i="7" s="1"/>
  <c r="Z72" i="8"/>
  <c r="AA72" i="8" s="1"/>
  <c r="X73" i="8" s="1"/>
  <c r="Q76" i="6"/>
  <c r="Z73" i="2"/>
  <c r="AA73" i="2" s="1"/>
  <c r="X74" i="2" s="1"/>
  <c r="W75" i="1"/>
  <c r="V75" i="1" s="1"/>
  <c r="N76" i="1" s="1"/>
  <c r="O76" i="1"/>
  <c r="V76" i="1" s="1"/>
  <c r="V76" i="6"/>
  <c r="N77" i="6" s="1"/>
  <c r="Q75" i="1"/>
  <c r="Q78" i="5"/>
  <c r="O79" i="5"/>
  <c r="N79" i="5"/>
  <c r="P76" i="6"/>
  <c r="P78" i="5"/>
  <c r="P75" i="1"/>
  <c r="T60" i="6" l="1"/>
  <c r="S60" i="6"/>
  <c r="U60" i="6" s="1"/>
  <c r="R61" i="6" s="1"/>
  <c r="Y63" i="1"/>
  <c r="T63" i="1"/>
  <c r="S63" i="1"/>
  <c r="U63" i="1" s="1"/>
  <c r="R64" i="1" s="1"/>
  <c r="S65" i="5"/>
  <c r="T65" i="5"/>
  <c r="P8" i="2"/>
  <c r="Q8" i="2" s="1"/>
  <c r="Y76" i="7" s="1"/>
  <c r="AB74" i="2"/>
  <c r="Z74" i="2"/>
  <c r="Z73" i="8"/>
  <c r="AA73" i="8" s="1"/>
  <c r="X74" i="8" s="1"/>
  <c r="Z73" i="7"/>
  <c r="AA73" i="7" s="1"/>
  <c r="X74" i="7" s="1"/>
  <c r="O78" i="6"/>
  <c r="V78" i="6" s="1"/>
  <c r="N77" i="1"/>
  <c r="O77" i="1"/>
  <c r="V77" i="1" s="1"/>
  <c r="Q77" i="6"/>
  <c r="P79" i="5"/>
  <c r="O80" i="5"/>
  <c r="V79" i="5"/>
  <c r="N80" i="5" s="1"/>
  <c r="P76" i="1"/>
  <c r="V77" i="6"/>
  <c r="N78" i="6" s="1"/>
  <c r="P77" i="6"/>
  <c r="Q79" i="5"/>
  <c r="Q76" i="1"/>
  <c r="U65" i="5" l="1"/>
  <c r="R66" i="5" s="1"/>
  <c r="S61" i="6"/>
  <c r="T61" i="6"/>
  <c r="Y74" i="7"/>
  <c r="Y83" i="2"/>
  <c r="Y79" i="8"/>
  <c r="Y81" i="7"/>
  <c r="Y79" i="2"/>
  <c r="Y80" i="8"/>
  <c r="Y85" i="8"/>
  <c r="Y75" i="2"/>
  <c r="Y78" i="7"/>
  <c r="Y85" i="7"/>
  <c r="Y74" i="2"/>
  <c r="AA74" i="2" s="1"/>
  <c r="X75" i="2" s="1"/>
  <c r="Z75" i="2" s="1"/>
  <c r="Y77" i="7"/>
  <c r="T64" i="1"/>
  <c r="S64" i="1"/>
  <c r="Y81" i="2"/>
  <c r="Y80" i="7"/>
  <c r="Y78" i="8"/>
  <c r="Y80" i="2"/>
  <c r="Y84" i="2"/>
  <c r="Y82" i="7"/>
  <c r="Y75" i="8"/>
  <c r="Y76" i="8"/>
  <c r="Y75" i="7"/>
  <c r="Y77" i="2"/>
  <c r="Y78" i="2"/>
  <c r="Y85" i="2"/>
  <c r="S66" i="5"/>
  <c r="T66" i="5"/>
  <c r="Y79" i="7"/>
  <c r="Y82" i="2"/>
  <c r="Y76" i="2"/>
  <c r="Y74" i="8"/>
  <c r="P8" i="7"/>
  <c r="Q8" i="7" s="1"/>
  <c r="Y77" i="8"/>
  <c r="Y81" i="8"/>
  <c r="Y83" i="7"/>
  <c r="P77" i="1"/>
  <c r="P8" i="8"/>
  <c r="Q8" i="8" s="1"/>
  <c r="Q77" i="1"/>
  <c r="Y82" i="8"/>
  <c r="Y84" i="8"/>
  <c r="Y83" i="8"/>
  <c r="Y84" i="7"/>
  <c r="O81" i="5"/>
  <c r="V81" i="5" s="1"/>
  <c r="AB74" i="7"/>
  <c r="Z74" i="7"/>
  <c r="AA74" i="7" s="1"/>
  <c r="X75" i="7" s="1"/>
  <c r="N79" i="6"/>
  <c r="O79" i="6"/>
  <c r="Q78" i="6"/>
  <c r="P78" i="6"/>
  <c r="Z74" i="8"/>
  <c r="AB74" i="8"/>
  <c r="P80" i="5"/>
  <c r="N78" i="1"/>
  <c r="O78" i="1"/>
  <c r="Q80" i="5"/>
  <c r="V80" i="5"/>
  <c r="N81" i="5" s="1"/>
  <c r="U64" i="1" l="1"/>
  <c r="R65" i="1" s="1"/>
  <c r="AA74" i="8"/>
  <c r="X75" i="8" s="1"/>
  <c r="AA75" i="2"/>
  <c r="X76" i="2" s="1"/>
  <c r="U61" i="6"/>
  <c r="R62" i="6" s="1"/>
  <c r="S65" i="1"/>
  <c r="U65" i="1" s="1"/>
  <c r="R66" i="1" s="1"/>
  <c r="T65" i="1"/>
  <c r="U66" i="5"/>
  <c r="R67" i="5" s="1"/>
  <c r="Z75" i="8"/>
  <c r="AA75" i="8" s="1"/>
  <c r="X76" i="8" s="1"/>
  <c r="Z75" i="7"/>
  <c r="AA75" i="7" s="1"/>
  <c r="X76" i="7" s="1"/>
  <c r="O82" i="5"/>
  <c r="Q82" i="5" s="1"/>
  <c r="N82" i="5"/>
  <c r="Q81" i="5"/>
  <c r="Z76" i="2"/>
  <c r="AA76" i="2" s="1"/>
  <c r="X77" i="2" s="1"/>
  <c r="P81" i="5"/>
  <c r="Q78" i="1"/>
  <c r="O79" i="1"/>
  <c r="V79" i="1" s="1"/>
  <c r="O80" i="6"/>
  <c r="V78" i="1"/>
  <c r="N79" i="1" s="1"/>
  <c r="V79" i="6"/>
  <c r="N80" i="6" s="1"/>
  <c r="Q79" i="6"/>
  <c r="P79" i="6"/>
  <c r="P78" i="1"/>
  <c r="S62" i="6" l="1"/>
  <c r="T62" i="6"/>
  <c r="P82" i="5"/>
  <c r="T66" i="1"/>
  <c r="S66" i="1"/>
  <c r="U66" i="1" s="1"/>
  <c r="R67" i="1" s="1"/>
  <c r="S67" i="5"/>
  <c r="U67" i="5" s="1"/>
  <c r="R68" i="5" s="1"/>
  <c r="T67" i="5"/>
  <c r="Q80" i="6"/>
  <c r="V80" i="6"/>
  <c r="N81" i="6" s="1"/>
  <c r="Z76" i="7"/>
  <c r="AA76" i="7" s="1"/>
  <c r="X77" i="7" s="1"/>
  <c r="Z77" i="2"/>
  <c r="AA77" i="2" s="1"/>
  <c r="X78" i="2" s="1"/>
  <c r="Z76" i="8"/>
  <c r="AA76" i="8" s="1"/>
  <c r="X77" i="8" s="1"/>
  <c r="O83" i="5"/>
  <c r="O81" i="6"/>
  <c r="V81" i="6" s="1"/>
  <c r="P80" i="6"/>
  <c r="V82" i="5"/>
  <c r="N83" i="5" s="1"/>
  <c r="N80" i="1"/>
  <c r="O80" i="1"/>
  <c r="Q80" i="1" s="1"/>
  <c r="P79" i="1"/>
  <c r="Q79" i="1"/>
  <c r="U62" i="6" l="1"/>
  <c r="V80" i="1"/>
  <c r="N81" i="1" s="1"/>
  <c r="T67" i="1"/>
  <c r="S67" i="1"/>
  <c r="U67" i="1" s="1"/>
  <c r="R68" i="1" s="1"/>
  <c r="P80" i="1"/>
  <c r="S68" i="5"/>
  <c r="U68" i="5" s="1"/>
  <c r="R69" i="5" s="1"/>
  <c r="T68" i="5"/>
  <c r="Q83" i="5"/>
  <c r="V83" i="5"/>
  <c r="N84" i="5" s="1"/>
  <c r="Z77" i="8"/>
  <c r="AA77" i="8" s="1"/>
  <c r="X78" i="8" s="1"/>
  <c r="Z78" i="2"/>
  <c r="AA78" i="2" s="1"/>
  <c r="X79" i="2" s="1"/>
  <c r="Z77" i="7"/>
  <c r="AA77" i="7" s="1"/>
  <c r="X78" i="7" s="1"/>
  <c r="O84" i="5"/>
  <c r="V84" i="5" s="1"/>
  <c r="O82" i="6"/>
  <c r="V82" i="6" s="1"/>
  <c r="N82" i="6"/>
  <c r="O81" i="1"/>
  <c r="V81" i="1" s="1"/>
  <c r="P83" i="5"/>
  <c r="P81" i="6"/>
  <c r="Q81" i="6"/>
  <c r="R63" i="6" l="1"/>
  <c r="E7" i="7"/>
  <c r="F7" i="7" s="1"/>
  <c r="T68" i="1"/>
  <c r="S68" i="1"/>
  <c r="T69" i="5"/>
  <c r="S69" i="5"/>
  <c r="U69" i="5" s="1"/>
  <c r="R70" i="5" s="1"/>
  <c r="Q84" i="5"/>
  <c r="P82" i="6"/>
  <c r="Q81" i="1"/>
  <c r="P81" i="1"/>
  <c r="Z78" i="7"/>
  <c r="AA78" i="7" s="1"/>
  <c r="X79" i="7" s="1"/>
  <c r="Z79" i="2"/>
  <c r="AA79" i="2" s="1"/>
  <c r="X80" i="2" s="1"/>
  <c r="Z78" i="8"/>
  <c r="AA78" i="8" s="1"/>
  <c r="X79" i="8" s="1"/>
  <c r="Q82" i="6"/>
  <c r="N85" i="5"/>
  <c r="O85" i="5"/>
  <c r="N83" i="6"/>
  <c r="O83" i="6"/>
  <c r="P84" i="5"/>
  <c r="N82" i="1"/>
  <c r="O82" i="1"/>
  <c r="Y63" i="6" l="1"/>
  <c r="T63" i="6"/>
  <c r="S63" i="6"/>
  <c r="U63" i="6" s="1"/>
  <c r="R64" i="6" s="1"/>
  <c r="S64" i="6" s="1"/>
  <c r="U68" i="1"/>
  <c r="R69" i="1" s="1"/>
  <c r="T69" i="1" s="1"/>
  <c r="Q85" i="5"/>
  <c r="S70" i="5"/>
  <c r="U70" i="5" s="1"/>
  <c r="R71" i="5" s="1"/>
  <c r="T70" i="5"/>
  <c r="V85" i="5"/>
  <c r="N86" i="5" s="1"/>
  <c r="P85" i="5"/>
  <c r="Z80" i="2"/>
  <c r="AA80" i="2" s="1"/>
  <c r="X81" i="2" s="1"/>
  <c r="Z79" i="8"/>
  <c r="AA79" i="8" s="1"/>
  <c r="X80" i="8" s="1"/>
  <c r="Z79" i="7"/>
  <c r="AA79" i="7" s="1"/>
  <c r="X80" i="7" s="1"/>
  <c r="P82" i="1"/>
  <c r="O84" i="6"/>
  <c r="Q82" i="1"/>
  <c r="V83" i="6"/>
  <c r="N84" i="6" s="1"/>
  <c r="V82" i="1"/>
  <c r="N83" i="1" s="1"/>
  <c r="O83" i="1"/>
  <c r="V83" i="1" s="1"/>
  <c r="O86" i="5"/>
  <c r="V86" i="5" s="1"/>
  <c r="Q83" i="6"/>
  <c r="P83" i="6"/>
  <c r="T64" i="6" l="1"/>
  <c r="U64" i="6" s="1"/>
  <c r="R65" i="6" s="1"/>
  <c r="S69" i="1"/>
  <c r="U69" i="1" s="1"/>
  <c r="R70" i="1" s="1"/>
  <c r="T70" i="1" s="1"/>
  <c r="S71" i="5"/>
  <c r="T71" i="5"/>
  <c r="P86" i="5"/>
  <c r="P84" i="6"/>
  <c r="Z80" i="7"/>
  <c r="AA80" i="7" s="1"/>
  <c r="X81" i="7" s="1"/>
  <c r="Z80" i="8"/>
  <c r="AA80" i="8" s="1"/>
  <c r="X81" i="8" s="1"/>
  <c r="O85" i="6"/>
  <c r="Z81" i="2"/>
  <c r="AA81" i="2" s="1"/>
  <c r="X82" i="2" s="1"/>
  <c r="Q84" i="6"/>
  <c r="Q86" i="5"/>
  <c r="V84" i="6"/>
  <c r="N85" i="6" s="1"/>
  <c r="D9" i="8"/>
  <c r="O87" i="5"/>
  <c r="N87" i="5"/>
  <c r="N84" i="1"/>
  <c r="O84" i="1"/>
  <c r="V84" i="1" s="1"/>
  <c r="P83" i="1"/>
  <c r="Q83" i="1"/>
  <c r="T65" i="6" l="1"/>
  <c r="S65" i="6"/>
  <c r="U65" i="6" s="1"/>
  <c r="R66" i="6" s="1"/>
  <c r="S66" i="6" s="1"/>
  <c r="U66" i="6" s="1"/>
  <c r="R67" i="6" s="1"/>
  <c r="U71" i="5"/>
  <c r="R72" i="5" s="1"/>
  <c r="S70" i="1"/>
  <c r="U70" i="1" s="1"/>
  <c r="R71" i="1" s="1"/>
  <c r="T71" i="1" s="1"/>
  <c r="T66" i="6"/>
  <c r="S72" i="5"/>
  <c r="U72" i="5" s="1"/>
  <c r="R73" i="5" s="1"/>
  <c r="T72" i="5"/>
  <c r="Q87" i="5"/>
  <c r="Z82" i="2"/>
  <c r="AA82" i="2" s="1"/>
  <c r="X83" i="2" s="1"/>
  <c r="Z81" i="8"/>
  <c r="AA81" i="8" s="1"/>
  <c r="X82" i="8" s="1"/>
  <c r="O86" i="6"/>
  <c r="Q85" i="6"/>
  <c r="Z81" i="7"/>
  <c r="AA81" i="7" s="1"/>
  <c r="X82" i="7" s="1"/>
  <c r="P85" i="6"/>
  <c r="N85" i="1"/>
  <c r="O85" i="1"/>
  <c r="V85" i="6"/>
  <c r="N86" i="6" s="1"/>
  <c r="O88" i="5"/>
  <c r="W87" i="5"/>
  <c r="V87" i="5" s="1"/>
  <c r="N88" i="5" s="1"/>
  <c r="Q84" i="1"/>
  <c r="P87" i="5"/>
  <c r="P84" i="1"/>
  <c r="S71" i="1" l="1"/>
  <c r="U71" i="1" s="1"/>
  <c r="R72" i="1" s="1"/>
  <c r="S72" i="1" s="1"/>
  <c r="S67" i="6"/>
  <c r="T67" i="6"/>
  <c r="S73" i="5"/>
  <c r="T73" i="5"/>
  <c r="P86" i="6"/>
  <c r="Q85" i="1"/>
  <c r="V86" i="6"/>
  <c r="N87" i="6" s="1"/>
  <c r="Z82" i="8"/>
  <c r="AA82" i="8" s="1"/>
  <c r="X83" i="8" s="1"/>
  <c r="O87" i="6"/>
  <c r="D9" i="7"/>
  <c r="Q86" i="6"/>
  <c r="Z83" i="2"/>
  <c r="AA83" i="2" s="1"/>
  <c r="X84" i="2" s="1"/>
  <c r="P85" i="1"/>
  <c r="V85" i="1"/>
  <c r="N86" i="1" s="1"/>
  <c r="O89" i="5"/>
  <c r="O86" i="1"/>
  <c r="Q88" i="5"/>
  <c r="Z82" i="7"/>
  <c r="AA82" i="7" s="1"/>
  <c r="X83" i="7" s="1"/>
  <c r="P88" i="5"/>
  <c r="V88" i="5"/>
  <c r="N89" i="5" s="1"/>
  <c r="U73" i="5" l="1"/>
  <c r="R74" i="5" s="1"/>
  <c r="T74" i="5" s="1"/>
  <c r="T72" i="1"/>
  <c r="U72" i="1" s="1"/>
  <c r="R73" i="1" s="1"/>
  <c r="S73" i="1" s="1"/>
  <c r="U67" i="6"/>
  <c r="R68" i="6" s="1"/>
  <c r="P87" i="6"/>
  <c r="Q87" i="6"/>
  <c r="P86" i="1"/>
  <c r="Q86" i="1"/>
  <c r="Z83" i="7"/>
  <c r="AA83" i="7" s="1"/>
  <c r="X84" i="7" s="1"/>
  <c r="Z83" i="8"/>
  <c r="AA83" i="8" s="1"/>
  <c r="X84" i="8" s="1"/>
  <c r="O90" i="5"/>
  <c r="V90" i="5" s="1"/>
  <c r="P89" i="5"/>
  <c r="Q89" i="5"/>
  <c r="V86" i="1"/>
  <c r="N87" i="1" s="1"/>
  <c r="V89" i="5"/>
  <c r="N90" i="5" s="1"/>
  <c r="Z84" i="2"/>
  <c r="AA84" i="2" s="1"/>
  <c r="X85" i="2" s="1"/>
  <c r="W87" i="6"/>
  <c r="V87" i="6" s="1"/>
  <c r="N88" i="6" s="1"/>
  <c r="O87" i="1"/>
  <c r="D9" i="2"/>
  <c r="O88" i="6"/>
  <c r="S74" i="5" l="1"/>
  <c r="U74" i="5" s="1"/>
  <c r="T73" i="1"/>
  <c r="U73" i="1" s="1"/>
  <c r="R74" i="1" s="1"/>
  <c r="S68" i="6"/>
  <c r="U68" i="6" s="1"/>
  <c r="R69" i="6" s="1"/>
  <c r="T68" i="6"/>
  <c r="O88" i="1"/>
  <c r="Z84" i="8"/>
  <c r="AA84" i="8" s="1"/>
  <c r="X85" i="8" s="1"/>
  <c r="O89" i="6"/>
  <c r="P88" i="6"/>
  <c r="P9" i="2"/>
  <c r="Q9" i="2" s="1"/>
  <c r="Z85" i="2"/>
  <c r="AA85" i="2" s="1"/>
  <c r="X86" i="2" s="1"/>
  <c r="N91" i="5"/>
  <c r="O91" i="5"/>
  <c r="V91" i="5" s="1"/>
  <c r="P90" i="5"/>
  <c r="Q90" i="5"/>
  <c r="Z84" i="7"/>
  <c r="AA84" i="7" s="1"/>
  <c r="X85" i="7" s="1"/>
  <c r="Q87" i="1"/>
  <c r="V88" i="6"/>
  <c r="N89" i="6" s="1"/>
  <c r="W87" i="1"/>
  <c r="V87" i="1" s="1"/>
  <c r="N88" i="1" s="1"/>
  <c r="Q88" i="6"/>
  <c r="P87" i="1"/>
  <c r="R75" i="5" l="1"/>
  <c r="E8" i="8"/>
  <c r="F8" i="8" s="1"/>
  <c r="S75" i="5" s="1"/>
  <c r="S74" i="1"/>
  <c r="T74" i="1"/>
  <c r="S69" i="6"/>
  <c r="T69" i="6"/>
  <c r="T75" i="5"/>
  <c r="Y75" i="5"/>
  <c r="O90" i="6"/>
  <c r="Z85" i="7"/>
  <c r="AA85" i="7" s="1"/>
  <c r="X86" i="7" s="1"/>
  <c r="P88" i="1"/>
  <c r="O89" i="1"/>
  <c r="V89" i="1" s="1"/>
  <c r="Z85" i="8"/>
  <c r="AA85" i="8" s="1"/>
  <c r="P9" i="8" s="1"/>
  <c r="Q9" i="8" s="1"/>
  <c r="AB86" i="2"/>
  <c r="Z86" i="2"/>
  <c r="Q91" i="5"/>
  <c r="P89" i="6"/>
  <c r="Q88" i="1"/>
  <c r="P91" i="5"/>
  <c r="Q89" i="6"/>
  <c r="V88" i="1"/>
  <c r="N89" i="1" s="1"/>
  <c r="N92" i="5"/>
  <c r="O92" i="5"/>
  <c r="V89" i="6"/>
  <c r="N90" i="6" s="1"/>
  <c r="Y96" i="7"/>
  <c r="Y89" i="8"/>
  <c r="Y97" i="2"/>
  <c r="Y91" i="8"/>
  <c r="Y87" i="7"/>
  <c r="Y93" i="2"/>
  <c r="Y95" i="2"/>
  <c r="Y87" i="8"/>
  <c r="Y88" i="7"/>
  <c r="Y86" i="8"/>
  <c r="Y86" i="2"/>
  <c r="Y96" i="2"/>
  <c r="Y86" i="7"/>
  <c r="Y89" i="7"/>
  <c r="Y92" i="8"/>
  <c r="Y95" i="7"/>
  <c r="Y87" i="2"/>
  <c r="Y97" i="8"/>
  <c r="Y91" i="7"/>
  <c r="Y90" i="2"/>
  <c r="Y97" i="7"/>
  <c r="Y94" i="7"/>
  <c r="Y91" i="2"/>
  <c r="Y90" i="8"/>
  <c r="Y94" i="2"/>
  <c r="Y95" i="8"/>
  <c r="Y96" i="8"/>
  <c r="Y93" i="7"/>
  <c r="Y93" i="8"/>
  <c r="Y92" i="7"/>
  <c r="Y94" i="8"/>
  <c r="Y88" i="2"/>
  <c r="Y90" i="7"/>
  <c r="Y89" i="2"/>
  <c r="Y88" i="8"/>
  <c r="Y92" i="2"/>
  <c r="AA86" i="2" l="1"/>
  <c r="X87" i="2" s="1"/>
  <c r="U75" i="5"/>
  <c r="R76" i="5" s="1"/>
  <c r="T76" i="5" s="1"/>
  <c r="U69" i="6"/>
  <c r="R70" i="6" s="1"/>
  <c r="U74" i="1"/>
  <c r="P9" i="7"/>
  <c r="Q9" i="7" s="1"/>
  <c r="Q92" i="5"/>
  <c r="O91" i="6"/>
  <c r="V91" i="6" s="1"/>
  <c r="Z87" i="2"/>
  <c r="AA87" i="2" s="1"/>
  <c r="X88" i="2" s="1"/>
  <c r="AB86" i="7"/>
  <c r="Z86" i="7"/>
  <c r="AA86" i="7" s="1"/>
  <c r="X87" i="7" s="1"/>
  <c r="P92" i="5"/>
  <c r="Q90" i="6"/>
  <c r="V92" i="5"/>
  <c r="N93" i="5" s="1"/>
  <c r="Q93" i="5" s="1"/>
  <c r="V90" i="6"/>
  <c r="N91" i="6" s="1"/>
  <c r="O93" i="5"/>
  <c r="P90" i="6"/>
  <c r="X86" i="8"/>
  <c r="Q89" i="1"/>
  <c r="O90" i="1"/>
  <c r="Q90" i="1" s="1"/>
  <c r="N90" i="1"/>
  <c r="P89" i="1"/>
  <c r="S76" i="5" l="1"/>
  <c r="U76" i="5" s="1"/>
  <c r="R77" i="5" s="1"/>
  <c r="T77" i="5" s="1"/>
  <c r="R75" i="1"/>
  <c r="E8" i="2"/>
  <c r="F8" i="2" s="1"/>
  <c r="S70" i="6"/>
  <c r="T70" i="6"/>
  <c r="S77" i="5"/>
  <c r="P93" i="5"/>
  <c r="V93" i="5"/>
  <c r="N94" i="5" s="1"/>
  <c r="Z87" i="7"/>
  <c r="AA87" i="7" s="1"/>
  <c r="X88" i="7" s="1"/>
  <c r="N92" i="6"/>
  <c r="O92" i="6"/>
  <c r="Q91" i="6"/>
  <c r="Z88" i="2"/>
  <c r="AA88" i="2" s="1"/>
  <c r="X89" i="2" s="1"/>
  <c r="V90" i="1"/>
  <c r="N91" i="1" s="1"/>
  <c r="O94" i="5"/>
  <c r="Z86" i="8"/>
  <c r="AA86" i="8" s="1"/>
  <c r="X87" i="8" s="1"/>
  <c r="AB86" i="8"/>
  <c r="P91" i="6"/>
  <c r="O91" i="1"/>
  <c r="P90" i="1"/>
  <c r="U77" i="5" l="1"/>
  <c r="R78" i="5" s="1"/>
  <c r="U70" i="6"/>
  <c r="R71" i="6" s="1"/>
  <c r="S75" i="1"/>
  <c r="Y75" i="1"/>
  <c r="T75" i="1"/>
  <c r="P94" i="5"/>
  <c r="S78" i="5"/>
  <c r="T78" i="5"/>
  <c r="Q92" i="6"/>
  <c r="P91" i="1"/>
  <c r="Q91" i="1"/>
  <c r="V91" i="1"/>
  <c r="N92" i="1" s="1"/>
  <c r="V94" i="5"/>
  <c r="N95" i="5" s="1"/>
  <c r="Z88" i="7"/>
  <c r="AA88" i="7" s="1"/>
  <c r="X89" i="7" s="1"/>
  <c r="Z89" i="2"/>
  <c r="AA89" i="2" s="1"/>
  <c r="X90" i="2" s="1"/>
  <c r="Q94" i="5"/>
  <c r="O95" i="5"/>
  <c r="V92" i="6"/>
  <c r="N93" i="6" s="1"/>
  <c r="Z87" i="8"/>
  <c r="AA87" i="8" s="1"/>
  <c r="X88" i="8" s="1"/>
  <c r="P92" i="6"/>
  <c r="O93" i="6"/>
  <c r="V93" i="6" s="1"/>
  <c r="O92" i="1"/>
  <c r="U75" i="1" l="1"/>
  <c r="R76" i="1" s="1"/>
  <c r="T76" i="1" s="1"/>
  <c r="S71" i="6"/>
  <c r="U71" i="6" s="1"/>
  <c r="R72" i="6" s="1"/>
  <c r="T71" i="6"/>
  <c r="U78" i="5"/>
  <c r="R79" i="5" s="1"/>
  <c r="T79" i="5" s="1"/>
  <c r="Z90" i="2"/>
  <c r="AA90" i="2" s="1"/>
  <c r="X91" i="2" s="1"/>
  <c r="Z88" i="8"/>
  <c r="AA88" i="8" s="1"/>
  <c r="X89" i="8" s="1"/>
  <c r="Z89" i="7"/>
  <c r="AA89" i="7" s="1"/>
  <c r="X90" i="7" s="1"/>
  <c r="V95" i="5"/>
  <c r="N96" i="5" s="1"/>
  <c r="Q95" i="5"/>
  <c r="O96" i="5"/>
  <c r="O93" i="1"/>
  <c r="P93" i="6"/>
  <c r="P92" i="1"/>
  <c r="V92" i="1"/>
  <c r="N93" i="1" s="1"/>
  <c r="P95" i="5"/>
  <c r="Q92" i="1"/>
  <c r="Q93" i="6"/>
  <c r="N94" i="6"/>
  <c r="O94" i="6"/>
  <c r="Q94" i="6" s="1"/>
  <c r="S79" i="5" l="1"/>
  <c r="U79" i="5" s="1"/>
  <c r="R80" i="5" s="1"/>
  <c r="S76" i="1"/>
  <c r="U76" i="1" s="1"/>
  <c r="R77" i="1" s="1"/>
  <c r="T77" i="1" s="1"/>
  <c r="S72" i="6"/>
  <c r="U72" i="6" s="1"/>
  <c r="R73" i="6" s="1"/>
  <c r="T72" i="6"/>
  <c r="P96" i="5"/>
  <c r="V94" i="6"/>
  <c r="N95" i="6" s="1"/>
  <c r="Q93" i="1"/>
  <c r="P94" i="6"/>
  <c r="O97" i="5"/>
  <c r="V97" i="5" s="1"/>
  <c r="Z90" i="7"/>
  <c r="AA90" i="7" s="1"/>
  <c r="X91" i="7" s="1"/>
  <c r="Z91" i="2"/>
  <c r="AA91" i="2" s="1"/>
  <c r="X92" i="2" s="1"/>
  <c r="Z89" i="8"/>
  <c r="AA89" i="8" s="1"/>
  <c r="X90" i="8" s="1"/>
  <c r="O94" i="1"/>
  <c r="V94" i="1" s="1"/>
  <c r="V93" i="1"/>
  <c r="N94" i="1" s="1"/>
  <c r="Q96" i="5"/>
  <c r="O95" i="6"/>
  <c r="V96" i="5"/>
  <c r="N97" i="5" s="1"/>
  <c r="P93" i="1"/>
  <c r="T80" i="5" l="1"/>
  <c r="S80" i="5"/>
  <c r="U80" i="5" s="1"/>
  <c r="R81" i="5" s="1"/>
  <c r="S77" i="1"/>
  <c r="U77" i="1" s="1"/>
  <c r="R78" i="1" s="1"/>
  <c r="T78" i="1" s="1"/>
  <c r="S73" i="6"/>
  <c r="U73" i="6" s="1"/>
  <c r="R74" i="6" s="1"/>
  <c r="T73" i="6"/>
  <c r="S81" i="5"/>
  <c r="U81" i="5" s="1"/>
  <c r="R82" i="5" s="1"/>
  <c r="T81" i="5"/>
  <c r="P95" i="6"/>
  <c r="Z90" i="8"/>
  <c r="AA90" i="8" s="1"/>
  <c r="X91" i="8" s="1"/>
  <c r="Z92" i="2"/>
  <c r="AA92" i="2" s="1"/>
  <c r="X93" i="2" s="1"/>
  <c r="N98" i="5"/>
  <c r="O98" i="5"/>
  <c r="Q97" i="5"/>
  <c r="N95" i="1"/>
  <c r="O95" i="1"/>
  <c r="Q94" i="1"/>
  <c r="P94" i="1"/>
  <c r="Z91" i="7"/>
  <c r="AA91" i="7" s="1"/>
  <c r="X92" i="7" s="1"/>
  <c r="O96" i="6"/>
  <c r="V95" i="6"/>
  <c r="N96" i="6" s="1"/>
  <c r="Q95" i="6"/>
  <c r="P97" i="5"/>
  <c r="S78" i="1" l="1"/>
  <c r="U78" i="1" s="1"/>
  <c r="R79" i="1" s="1"/>
  <c r="S79" i="1" s="1"/>
  <c r="T74" i="6"/>
  <c r="S74" i="6"/>
  <c r="U74" i="6" s="1"/>
  <c r="E8" i="7" s="1"/>
  <c r="F8" i="7" s="1"/>
  <c r="Q95" i="1"/>
  <c r="S82" i="5"/>
  <c r="T82" i="5"/>
  <c r="Z92" i="7"/>
  <c r="AA92" i="7" s="1"/>
  <c r="X93" i="7" s="1"/>
  <c r="Z93" i="2"/>
  <c r="AA93" i="2" s="1"/>
  <c r="X94" i="2" s="1"/>
  <c r="Z91" i="8"/>
  <c r="AA91" i="8" s="1"/>
  <c r="X92" i="8" s="1"/>
  <c r="V95" i="1"/>
  <c r="N96" i="1" s="1"/>
  <c r="Q98" i="5"/>
  <c r="V98" i="5"/>
  <c r="N99" i="5" s="1"/>
  <c r="O96" i="1"/>
  <c r="V96" i="1" s="1"/>
  <c r="V96" i="6"/>
  <c r="N97" i="6" s="1"/>
  <c r="P98" i="5"/>
  <c r="O97" i="6"/>
  <c r="O99" i="5"/>
  <c r="D10" i="8"/>
  <c r="P96" i="6"/>
  <c r="Q96" i="6"/>
  <c r="P95" i="1"/>
  <c r="Q97" i="6" l="1"/>
  <c r="T79" i="1"/>
  <c r="U79" i="1" s="1"/>
  <c r="R80" i="1" s="1"/>
  <c r="U82" i="5"/>
  <c r="R83" i="5" s="1"/>
  <c r="R75" i="6"/>
  <c r="S83" i="5"/>
  <c r="U83" i="5" s="1"/>
  <c r="R84" i="5" s="1"/>
  <c r="T83" i="5"/>
  <c r="V97" i="6"/>
  <c r="N98" i="6" s="1"/>
  <c r="N97" i="1"/>
  <c r="O97" i="1"/>
  <c r="V97" i="1" s="1"/>
  <c r="Z94" i="2"/>
  <c r="AA94" i="2" s="1"/>
  <c r="X95" i="2" s="1"/>
  <c r="Z92" i="8"/>
  <c r="AA92" i="8" s="1"/>
  <c r="X93" i="8" s="1"/>
  <c r="O98" i="6"/>
  <c r="O100" i="5"/>
  <c r="Q99" i="5"/>
  <c r="P99" i="5"/>
  <c r="Z93" i="7"/>
  <c r="AA93" i="7" s="1"/>
  <c r="X94" i="7" s="1"/>
  <c r="P96" i="1"/>
  <c r="P97" i="6"/>
  <c r="Q96" i="1"/>
  <c r="W99" i="5"/>
  <c r="V99" i="5" s="1"/>
  <c r="N100" i="5" s="1"/>
  <c r="T80" i="1" l="1"/>
  <c r="S80" i="1"/>
  <c r="U80" i="1" s="1"/>
  <c r="R81" i="1" s="1"/>
  <c r="T81" i="1" s="1"/>
  <c r="Y75" i="6"/>
  <c r="S75" i="6"/>
  <c r="T75" i="6"/>
  <c r="Q98" i="6"/>
  <c r="T84" i="5"/>
  <c r="S84" i="5"/>
  <c r="U84" i="5" s="1"/>
  <c r="R85" i="5" s="1"/>
  <c r="P98" i="6"/>
  <c r="Z93" i="8"/>
  <c r="AA93" i="8" s="1"/>
  <c r="X94" i="8" s="1"/>
  <c r="O101" i="5"/>
  <c r="V101" i="5" s="1"/>
  <c r="Z95" i="2"/>
  <c r="AA95" i="2" s="1"/>
  <c r="X96" i="2" s="1"/>
  <c r="P100" i="5"/>
  <c r="V98" i="6"/>
  <c r="N99" i="6" s="1"/>
  <c r="P97" i="1"/>
  <c r="O99" i="6"/>
  <c r="D10" i="7"/>
  <c r="Q100" i="5"/>
  <c r="Q97" i="1"/>
  <c r="Z94" i="7"/>
  <c r="AA94" i="7" s="1"/>
  <c r="X95" i="7" s="1"/>
  <c r="V100" i="5"/>
  <c r="N101" i="5" s="1"/>
  <c r="N98" i="1"/>
  <c r="O98" i="1"/>
  <c r="S81" i="1" l="1"/>
  <c r="U81" i="1" s="1"/>
  <c r="R82" i="1" s="1"/>
  <c r="T82" i="1" s="1"/>
  <c r="U75" i="6"/>
  <c r="R76" i="6" s="1"/>
  <c r="S76" i="6" s="1"/>
  <c r="P99" i="6"/>
  <c r="S85" i="5"/>
  <c r="U85" i="5" s="1"/>
  <c r="R86" i="5" s="1"/>
  <c r="T85" i="5"/>
  <c r="Q99" i="6"/>
  <c r="P98" i="1"/>
  <c r="O102" i="5"/>
  <c r="Q102" i="5" s="1"/>
  <c r="N102" i="5"/>
  <c r="Q101" i="5"/>
  <c r="P101" i="5"/>
  <c r="V98" i="1"/>
  <c r="N99" i="1" s="1"/>
  <c r="Z96" i="2"/>
  <c r="AA96" i="2" s="1"/>
  <c r="X97" i="2" s="1"/>
  <c r="O99" i="1"/>
  <c r="D10" i="2"/>
  <c r="O100" i="6"/>
  <c r="V100" i="6" s="1"/>
  <c r="Z95" i="7"/>
  <c r="AA95" i="7" s="1"/>
  <c r="X96" i="7" s="1"/>
  <c r="Z94" i="8"/>
  <c r="AA94" i="8" s="1"/>
  <c r="X95" i="8" s="1"/>
  <c r="Q98" i="1"/>
  <c r="W99" i="6"/>
  <c r="V99" i="6" s="1"/>
  <c r="N100" i="6" s="1"/>
  <c r="S82" i="1" l="1"/>
  <c r="U82" i="1" s="1"/>
  <c r="R83" i="1" s="1"/>
  <c r="T76" i="6"/>
  <c r="U76" i="6" s="1"/>
  <c r="R77" i="6" s="1"/>
  <c r="S86" i="5"/>
  <c r="T86" i="5"/>
  <c r="P99" i="1"/>
  <c r="Q99" i="1"/>
  <c r="N101" i="6"/>
  <c r="O101" i="6"/>
  <c r="Q100" i="6"/>
  <c r="Z95" i="8"/>
  <c r="AA95" i="8" s="1"/>
  <c r="X96" i="8" s="1"/>
  <c r="Z96" i="7"/>
  <c r="AA96" i="7" s="1"/>
  <c r="X97" i="7" s="1"/>
  <c r="Z97" i="2"/>
  <c r="AA97" i="2" s="1"/>
  <c r="X98" i="2" s="1"/>
  <c r="O103" i="5"/>
  <c r="V103" i="5" s="1"/>
  <c r="P102" i="5"/>
  <c r="V102" i="5"/>
  <c r="N103" i="5" s="1"/>
  <c r="O100" i="1"/>
  <c r="V100" i="1" s="1"/>
  <c r="P100" i="6"/>
  <c r="W99" i="1"/>
  <c r="V99" i="1" s="1"/>
  <c r="N100" i="1" s="1"/>
  <c r="U86" i="5" l="1"/>
  <c r="R87" i="5" s="1"/>
  <c r="S77" i="6"/>
  <c r="T77" i="6"/>
  <c r="S83" i="1"/>
  <c r="T83" i="1"/>
  <c r="U83" i="1"/>
  <c r="R84" i="1" s="1"/>
  <c r="U77" i="6"/>
  <c r="R78" i="6" s="1"/>
  <c r="E9" i="8"/>
  <c r="F9" i="8" s="1"/>
  <c r="S87" i="5" s="1"/>
  <c r="U87" i="5" s="1"/>
  <c r="R88" i="5" s="1"/>
  <c r="P10" i="2"/>
  <c r="Q10" i="2" s="1"/>
  <c r="Y103" i="8" s="1"/>
  <c r="T87" i="5"/>
  <c r="Y87" i="5"/>
  <c r="P101" i="6"/>
  <c r="N101" i="1"/>
  <c r="O101" i="1"/>
  <c r="O104" i="5"/>
  <c r="V104" i="5" s="1"/>
  <c r="N104" i="5"/>
  <c r="AB98" i="2"/>
  <c r="Z98" i="2"/>
  <c r="Z96" i="8"/>
  <c r="AA96" i="8" s="1"/>
  <c r="X97" i="8" s="1"/>
  <c r="P10" i="7"/>
  <c r="Q10" i="7" s="1"/>
  <c r="Z97" i="7"/>
  <c r="AA97" i="7" s="1"/>
  <c r="X98" i="7" s="1"/>
  <c r="V101" i="6"/>
  <c r="N102" i="6" s="1"/>
  <c r="Q100" i="1"/>
  <c r="Q103" i="5"/>
  <c r="Q101" i="6"/>
  <c r="P100" i="1"/>
  <c r="P103" i="5"/>
  <c r="O102" i="6"/>
  <c r="Y104" i="2" l="1"/>
  <c r="Y107" i="8"/>
  <c r="Y105" i="2"/>
  <c r="Y109" i="7"/>
  <c r="Y99" i="7"/>
  <c r="Y98" i="2"/>
  <c r="Y109" i="8"/>
  <c r="P104" i="5"/>
  <c r="Y104" i="8"/>
  <c r="Y108" i="7"/>
  <c r="Y101" i="7"/>
  <c r="Y107" i="7"/>
  <c r="P101" i="1"/>
  <c r="Y103" i="7"/>
  <c r="Y105" i="8"/>
  <c r="Y103" i="2"/>
  <c r="Y105" i="7"/>
  <c r="Y100" i="2"/>
  <c r="Y106" i="7"/>
  <c r="Y99" i="2"/>
  <c r="Y98" i="8"/>
  <c r="Y109" i="2"/>
  <c r="Y102" i="2"/>
  <c r="Y102" i="8"/>
  <c r="S78" i="6"/>
  <c r="T78" i="6"/>
  <c r="Y99" i="8"/>
  <c r="Y107" i="2"/>
  <c r="S84" i="1"/>
  <c r="T84" i="1"/>
  <c r="Y104" i="7"/>
  <c r="Y102" i="7"/>
  <c r="Y100" i="8"/>
  <c r="Y101" i="8"/>
  <c r="Y98" i="7"/>
  <c r="Y101" i="2"/>
  <c r="Y106" i="2"/>
  <c r="Y108" i="8"/>
  <c r="Y106" i="8"/>
  <c r="Y108" i="2"/>
  <c r="Q104" i="5"/>
  <c r="Y100" i="7"/>
  <c r="Q101" i="1"/>
  <c r="T88" i="5"/>
  <c r="S88" i="5"/>
  <c r="AA98" i="2"/>
  <c r="X99" i="2" s="1"/>
  <c r="Z99" i="2" s="1"/>
  <c r="Z98" i="7"/>
  <c r="AA98" i="7" s="1"/>
  <c r="X99" i="7" s="1"/>
  <c r="AB98" i="7"/>
  <c r="Z97" i="8"/>
  <c r="AA97" i="8" s="1"/>
  <c r="P10" i="8" s="1"/>
  <c r="Q10" i="8" s="1"/>
  <c r="V101" i="1"/>
  <c r="N102" i="1" s="1"/>
  <c r="O103" i="6"/>
  <c r="Q102" i="6"/>
  <c r="N105" i="5"/>
  <c r="O105" i="5"/>
  <c r="V105" i="5" s="1"/>
  <c r="O102" i="1"/>
  <c r="V102" i="1" s="1"/>
  <c r="V102" i="6"/>
  <c r="N103" i="6" s="1"/>
  <c r="P102" i="6"/>
  <c r="U78" i="6" l="1"/>
  <c r="R79" i="6" s="1"/>
  <c r="U84" i="1"/>
  <c r="R85" i="1" s="1"/>
  <c r="AA99" i="2"/>
  <c r="X100" i="2" s="1"/>
  <c r="S79" i="6"/>
  <c r="U79" i="6" s="1"/>
  <c r="R80" i="6" s="1"/>
  <c r="T79" i="6"/>
  <c r="S85" i="1"/>
  <c r="T85" i="1"/>
  <c r="U88" i="5"/>
  <c r="R89" i="5" s="1"/>
  <c r="S89" i="5" s="1"/>
  <c r="Q105" i="5"/>
  <c r="N103" i="1"/>
  <c r="O103" i="1"/>
  <c r="V103" i="1" s="1"/>
  <c r="Q102" i="1"/>
  <c r="P102" i="1"/>
  <c r="Z99" i="7"/>
  <c r="AA99" i="7" s="1"/>
  <c r="X100" i="7" s="1"/>
  <c r="Z100" i="2"/>
  <c r="AA100" i="2" s="1"/>
  <c r="X101" i="2" s="1"/>
  <c r="P105" i="5"/>
  <c r="X98" i="8"/>
  <c r="P103" i="6"/>
  <c r="O104" i="6"/>
  <c r="V104" i="6" s="1"/>
  <c r="V103" i="6"/>
  <c r="N104" i="6" s="1"/>
  <c r="Q103" i="6"/>
  <c r="N106" i="5"/>
  <c r="O106" i="5"/>
  <c r="V106" i="5" s="1"/>
  <c r="U85" i="1" l="1"/>
  <c r="R86" i="1" s="1"/>
  <c r="T80" i="6"/>
  <c r="S80" i="6"/>
  <c r="U80" i="6" s="1"/>
  <c r="R81" i="6" s="1"/>
  <c r="T89" i="5"/>
  <c r="U89" i="5" s="1"/>
  <c r="R90" i="5" s="1"/>
  <c r="P106" i="5"/>
  <c r="Q103" i="1"/>
  <c r="Z101" i="2"/>
  <c r="AA101" i="2" s="1"/>
  <c r="X102" i="2" s="1"/>
  <c r="O105" i="6"/>
  <c r="V105" i="6" s="1"/>
  <c r="N105" i="6"/>
  <c r="P104" i="6"/>
  <c r="Q106" i="5"/>
  <c r="AB98" i="8"/>
  <c r="Z98" i="8"/>
  <c r="AA98" i="8" s="1"/>
  <c r="X99" i="8" s="1"/>
  <c r="Q104" i="6"/>
  <c r="P103" i="1"/>
  <c r="N107" i="5"/>
  <c r="O107" i="5"/>
  <c r="Z100" i="7"/>
  <c r="AA100" i="7" s="1"/>
  <c r="X101" i="7" s="1"/>
  <c r="N104" i="1"/>
  <c r="O104" i="1"/>
  <c r="S81" i="6" l="1"/>
  <c r="T81" i="6"/>
  <c r="U81" i="6" s="1"/>
  <c r="R82" i="6" s="1"/>
  <c r="S86" i="1"/>
  <c r="T86" i="1"/>
  <c r="T90" i="5"/>
  <c r="S90" i="5"/>
  <c r="U90" i="5" s="1"/>
  <c r="R91" i="5" s="1"/>
  <c r="T91" i="5" s="1"/>
  <c r="P104" i="1"/>
  <c r="Q104" i="1"/>
  <c r="Z101" i="7"/>
  <c r="AA101" i="7" s="1"/>
  <c r="X102" i="7" s="1"/>
  <c r="Z99" i="8"/>
  <c r="AA99" i="8" s="1"/>
  <c r="X100" i="8" s="1"/>
  <c r="Z102" i="2"/>
  <c r="AA102" i="2" s="1"/>
  <c r="X103" i="2" s="1"/>
  <c r="Q105" i="6"/>
  <c r="O105" i="1"/>
  <c r="P107" i="5"/>
  <c r="V107" i="5"/>
  <c r="N108" i="5" s="1"/>
  <c r="O106" i="6"/>
  <c r="V106" i="6" s="1"/>
  <c r="N106" i="6"/>
  <c r="V104" i="1"/>
  <c r="N105" i="1" s="1"/>
  <c r="O108" i="5"/>
  <c r="Q107" i="5"/>
  <c r="P105" i="6"/>
  <c r="U86" i="1" l="1"/>
  <c r="S82" i="6"/>
  <c r="U82" i="6" s="1"/>
  <c r="R83" i="6" s="1"/>
  <c r="T82" i="6"/>
  <c r="S91" i="5"/>
  <c r="U91" i="5" s="1"/>
  <c r="R92" i="5" s="1"/>
  <c r="T92" i="5" s="1"/>
  <c r="Q106" i="6"/>
  <c r="Z103" i="2"/>
  <c r="AA103" i="2" s="1"/>
  <c r="X104" i="2" s="1"/>
  <c r="Z100" i="8"/>
  <c r="AA100" i="8" s="1"/>
  <c r="X101" i="8" s="1"/>
  <c r="Z102" i="7"/>
  <c r="AA102" i="7" s="1"/>
  <c r="X103" i="7" s="1"/>
  <c r="P105" i="1"/>
  <c r="O109" i="5"/>
  <c r="Q105" i="1"/>
  <c r="O106" i="1"/>
  <c r="V106" i="1" s="1"/>
  <c r="V108" i="5"/>
  <c r="N109" i="5" s="1"/>
  <c r="P106" i="6"/>
  <c r="V105" i="1"/>
  <c r="N106" i="1" s="1"/>
  <c r="O107" i="6"/>
  <c r="V107" i="6" s="1"/>
  <c r="N107" i="6"/>
  <c r="P108" i="5"/>
  <c r="Q108" i="5"/>
  <c r="R87" i="1" l="1"/>
  <c r="E9" i="2"/>
  <c r="F9" i="2" s="1"/>
  <c r="T83" i="6"/>
  <c r="S83" i="6"/>
  <c r="Q107" i="6"/>
  <c r="S92" i="5"/>
  <c r="U92" i="5" s="1"/>
  <c r="R93" i="5" s="1"/>
  <c r="S93" i="5" s="1"/>
  <c r="P107" i="6"/>
  <c r="Z103" i="7"/>
  <c r="AA103" i="7" s="1"/>
  <c r="X104" i="7" s="1"/>
  <c r="Z101" i="8"/>
  <c r="AA101" i="8" s="1"/>
  <c r="X102" i="8" s="1"/>
  <c r="O110" i="5"/>
  <c r="P109" i="5"/>
  <c r="Z104" i="2"/>
  <c r="AA104" i="2" s="1"/>
  <c r="X105" i="2" s="1"/>
  <c r="V109" i="5"/>
  <c r="N110" i="5" s="1"/>
  <c r="N107" i="1"/>
  <c r="O107" i="1"/>
  <c r="P106" i="1"/>
  <c r="Q109" i="5"/>
  <c r="N108" i="6"/>
  <c r="O108" i="6"/>
  <c r="V108" i="6" s="1"/>
  <c r="Q106" i="1"/>
  <c r="Y87" i="1" l="1"/>
  <c r="T87" i="1"/>
  <c r="S87" i="1"/>
  <c r="U87" i="1" s="1"/>
  <c r="R88" i="1" s="1"/>
  <c r="U83" i="6"/>
  <c r="R84" i="6" s="1"/>
  <c r="S84" i="6" s="1"/>
  <c r="T93" i="5"/>
  <c r="U93" i="5" s="1"/>
  <c r="R94" i="5" s="1"/>
  <c r="P110" i="5"/>
  <c r="P108" i="6"/>
  <c r="Z105" i="2"/>
  <c r="AA105" i="2" s="1"/>
  <c r="X106" i="2" s="1"/>
  <c r="Z102" i="8"/>
  <c r="AA102" i="8" s="1"/>
  <c r="X103" i="8" s="1"/>
  <c r="Z104" i="7"/>
  <c r="AA104" i="7" s="1"/>
  <c r="X105" i="7" s="1"/>
  <c r="V107" i="1"/>
  <c r="N108" i="1" s="1"/>
  <c r="V110" i="5"/>
  <c r="N111" i="5" s="1"/>
  <c r="N109" i="6"/>
  <c r="O109" i="6"/>
  <c r="V109" i="6" s="1"/>
  <c r="Q110" i="5"/>
  <c r="D11" i="8"/>
  <c r="O111" i="5"/>
  <c r="Q108" i="6"/>
  <c r="Q107" i="1"/>
  <c r="P107" i="1"/>
  <c r="O108" i="1"/>
  <c r="T88" i="1" l="1"/>
  <c r="S88" i="1"/>
  <c r="U88" i="1" s="1"/>
  <c r="R89" i="1" s="1"/>
  <c r="T84" i="6"/>
  <c r="U84" i="6" s="1"/>
  <c r="R85" i="6" s="1"/>
  <c r="S85" i="6" s="1"/>
  <c r="S94" i="5"/>
  <c r="U94" i="5" s="1"/>
  <c r="R95" i="5" s="1"/>
  <c r="S95" i="5" s="1"/>
  <c r="T94" i="5"/>
  <c r="P108" i="1"/>
  <c r="Q108" i="1"/>
  <c r="P109" i="6"/>
  <c r="Z105" i="7"/>
  <c r="AA105" i="7" s="1"/>
  <c r="X106" i="7" s="1"/>
  <c r="Z103" i="8"/>
  <c r="AA103" i="8" s="1"/>
  <c r="X104" i="8" s="1"/>
  <c r="Z106" i="2"/>
  <c r="AA106" i="2" s="1"/>
  <c r="X107" i="2" s="1"/>
  <c r="O112" i="5"/>
  <c r="Q111" i="5"/>
  <c r="Q109" i="6"/>
  <c r="V108" i="1"/>
  <c r="N109" i="1" s="1"/>
  <c r="O109" i="1"/>
  <c r="V109" i="1" s="1"/>
  <c r="P111" i="5"/>
  <c r="W111" i="5"/>
  <c r="V111" i="5" s="1"/>
  <c r="N112" i="5" s="1"/>
  <c r="N110" i="6"/>
  <c r="O110" i="6"/>
  <c r="T89" i="1" l="1"/>
  <c r="S89" i="1"/>
  <c r="U89" i="1" s="1"/>
  <c r="R90" i="1" s="1"/>
  <c r="T85" i="6"/>
  <c r="Q110" i="6"/>
  <c r="U85" i="6"/>
  <c r="R86" i="6" s="1"/>
  <c r="T95" i="5"/>
  <c r="U95" i="5" s="1"/>
  <c r="R96" i="5" s="1"/>
  <c r="Z107" i="2"/>
  <c r="AA107" i="2" s="1"/>
  <c r="X108" i="2" s="1"/>
  <c r="Z106" i="7"/>
  <c r="AA106" i="7" s="1"/>
  <c r="X107" i="7" s="1"/>
  <c r="O113" i="5"/>
  <c r="Z104" i="8"/>
  <c r="AA104" i="8" s="1"/>
  <c r="X105" i="8" s="1"/>
  <c r="N110" i="1"/>
  <c r="O110" i="1"/>
  <c r="V110" i="1" s="1"/>
  <c r="P109" i="1"/>
  <c r="Q109" i="1"/>
  <c r="V112" i="5"/>
  <c r="N113" i="5" s="1"/>
  <c r="V110" i="6"/>
  <c r="N111" i="6" s="1"/>
  <c r="D11" i="7"/>
  <c r="O111" i="6"/>
  <c r="Q112" i="5"/>
  <c r="P110" i="6"/>
  <c r="P112" i="5"/>
  <c r="T90" i="1" l="1"/>
  <c r="S90" i="1"/>
  <c r="U90" i="1" s="1"/>
  <c r="R91" i="1" s="1"/>
  <c r="T86" i="6"/>
  <c r="S86" i="6"/>
  <c r="U86" i="6" s="1"/>
  <c r="R87" i="6" s="1"/>
  <c r="S96" i="5"/>
  <c r="U96" i="5" s="1"/>
  <c r="R97" i="5" s="1"/>
  <c r="T96" i="5"/>
  <c r="O112" i="6"/>
  <c r="Q111" i="6"/>
  <c r="P113" i="5"/>
  <c r="Z107" i="7"/>
  <c r="AA107" i="7" s="1"/>
  <c r="X108" i="7" s="1"/>
  <c r="Z105" i="8"/>
  <c r="AA105" i="8" s="1"/>
  <c r="X106" i="8" s="1"/>
  <c r="O114" i="5"/>
  <c r="Z108" i="2"/>
  <c r="AA108" i="2" s="1"/>
  <c r="X109" i="2" s="1"/>
  <c r="V113" i="5"/>
  <c r="N114" i="5" s="1"/>
  <c r="Q113" i="5"/>
  <c r="P110" i="1"/>
  <c r="W111" i="6"/>
  <c r="V111" i="6" s="1"/>
  <c r="N112" i="6" s="1"/>
  <c r="Q110" i="1"/>
  <c r="O111" i="1"/>
  <c r="N111" i="1"/>
  <c r="D11" i="2"/>
  <c r="P111" i="6"/>
  <c r="Q111" i="1" l="1"/>
  <c r="S91" i="1"/>
  <c r="U91" i="1" s="1"/>
  <c r="R92" i="1" s="1"/>
  <c r="T91" i="1"/>
  <c r="Y87" i="6"/>
  <c r="T87" i="6"/>
  <c r="E9" i="7"/>
  <c r="F9" i="7" s="1"/>
  <c r="S87" i="6" s="1"/>
  <c r="U87" i="6" s="1"/>
  <c r="R88" i="6" s="1"/>
  <c r="P114" i="5"/>
  <c r="S97" i="5"/>
  <c r="T97" i="5"/>
  <c r="P111" i="1"/>
  <c r="Z108" i="7"/>
  <c r="AA108" i="7" s="1"/>
  <c r="X109" i="7" s="1"/>
  <c r="O113" i="6"/>
  <c r="P112" i="6"/>
  <c r="O115" i="5"/>
  <c r="V115" i="5" s="1"/>
  <c r="Q114" i="5"/>
  <c r="Z106" i="8"/>
  <c r="AA106" i="8" s="1"/>
  <c r="X107" i="8" s="1"/>
  <c r="Z109" i="2"/>
  <c r="AA109" i="2" s="1"/>
  <c r="P11" i="2" s="1"/>
  <c r="Q11" i="2" s="1"/>
  <c r="Q112" i="6"/>
  <c r="V114" i="5"/>
  <c r="N115" i="5" s="1"/>
  <c r="V112" i="6"/>
  <c r="N113" i="6" s="1"/>
  <c r="O112" i="1"/>
  <c r="V112" i="1" s="1"/>
  <c r="W111" i="1"/>
  <c r="V111" i="1" s="1"/>
  <c r="N112" i="1" s="1"/>
  <c r="S92" i="1" l="1"/>
  <c r="U92" i="1" s="1"/>
  <c r="R93" i="1" s="1"/>
  <c r="T92" i="1"/>
  <c r="T88" i="6"/>
  <c r="S88" i="6"/>
  <c r="U88" i="6" s="1"/>
  <c r="R89" i="6" s="1"/>
  <c r="U97" i="5"/>
  <c r="R98" i="5" s="1"/>
  <c r="T98" i="5" s="1"/>
  <c r="Q115" i="5"/>
  <c r="Y117" i="8"/>
  <c r="Y118" i="7"/>
  <c r="Y112" i="2"/>
  <c r="Y114" i="8"/>
  <c r="Y112" i="7"/>
  <c r="Y113" i="2"/>
  <c r="Y113" i="8"/>
  <c r="Y115" i="8"/>
  <c r="Y114" i="2"/>
  <c r="Y110" i="8"/>
  <c r="Y116" i="7"/>
  <c r="Y115" i="2"/>
  <c r="Y113" i="7"/>
  <c r="Y121" i="7"/>
  <c r="Y116" i="2"/>
  <c r="Y110" i="7"/>
  <c r="Y120" i="8"/>
  <c r="Y117" i="2"/>
  <c r="Y111" i="8"/>
  <c r="Y115" i="7"/>
  <c r="Y110" i="2"/>
  <c r="Y120" i="2"/>
  <c r="Y121" i="8"/>
  <c r="Y119" i="8"/>
  <c r="Y117" i="7"/>
  <c r="Y121" i="2"/>
  <c r="Y112" i="8"/>
  <c r="Y119" i="7"/>
  <c r="Y116" i="8"/>
  <c r="Y114" i="7"/>
  <c r="Y118" i="8"/>
  <c r="Y111" i="7"/>
  <c r="Y111" i="2"/>
  <c r="Y118" i="2"/>
  <c r="Y120" i="7"/>
  <c r="Y119" i="2"/>
  <c r="N113" i="1"/>
  <c r="O113" i="1"/>
  <c r="V113" i="1" s="1"/>
  <c r="P112" i="1"/>
  <c r="Q112" i="1"/>
  <c r="O114" i="6"/>
  <c r="V114" i="6" s="1"/>
  <c r="P113" i="6"/>
  <c r="Z107" i="8"/>
  <c r="AA107" i="8" s="1"/>
  <c r="X108" i="8" s="1"/>
  <c r="Z109" i="7"/>
  <c r="AA109" i="7" s="1"/>
  <c r="X110" i="7" s="1"/>
  <c r="X110" i="2"/>
  <c r="N116" i="5"/>
  <c r="O116" i="5"/>
  <c r="P115" i="5"/>
  <c r="Q113" i="6"/>
  <c r="V113" i="6"/>
  <c r="N114" i="6" s="1"/>
  <c r="T93" i="1" l="1"/>
  <c r="S93" i="1"/>
  <c r="U93" i="1" s="1"/>
  <c r="R94" i="1" s="1"/>
  <c r="T89" i="6"/>
  <c r="S89" i="6"/>
  <c r="U89" i="6" s="1"/>
  <c r="R90" i="6" s="1"/>
  <c r="S98" i="5"/>
  <c r="U98" i="5" s="1"/>
  <c r="P113" i="1"/>
  <c r="P11" i="7"/>
  <c r="Q11" i="7" s="1"/>
  <c r="Q113" i="1"/>
  <c r="Z108" i="8"/>
  <c r="AA108" i="8" s="1"/>
  <c r="X109" i="8" s="1"/>
  <c r="O115" i="6"/>
  <c r="V115" i="6" s="1"/>
  <c r="N115" i="6"/>
  <c r="AB110" i="7"/>
  <c r="Z110" i="7"/>
  <c r="AA110" i="7" s="1"/>
  <c r="X111" i="7" s="1"/>
  <c r="O117" i="5"/>
  <c r="P116" i="5"/>
  <c r="Q116" i="5"/>
  <c r="P114" i="6"/>
  <c r="V116" i="5"/>
  <c r="N117" i="5" s="1"/>
  <c r="AB110" i="2"/>
  <c r="Z110" i="2"/>
  <c r="AA110" i="2" s="1"/>
  <c r="X111" i="2" s="1"/>
  <c r="Q114" i="6"/>
  <c r="N114" i="1"/>
  <c r="O114" i="1"/>
  <c r="V114" i="1" s="1"/>
  <c r="S94" i="1" l="1"/>
  <c r="T94" i="1"/>
  <c r="S90" i="6"/>
  <c r="U90" i="6" s="1"/>
  <c r="R91" i="6" s="1"/>
  <c r="T90" i="6"/>
  <c r="R99" i="5"/>
  <c r="E10" i="8"/>
  <c r="F10" i="8" s="1"/>
  <c r="Q114" i="1"/>
  <c r="Q115" i="6"/>
  <c r="Q117" i="5"/>
  <c r="Z111" i="2"/>
  <c r="AA111" i="2" s="1"/>
  <c r="X112" i="2" s="1"/>
  <c r="Z111" i="7"/>
  <c r="AA111" i="7" s="1"/>
  <c r="X112" i="7" s="1"/>
  <c r="O118" i="5"/>
  <c r="P117" i="5"/>
  <c r="Z109" i="8"/>
  <c r="AA109" i="8" s="1"/>
  <c r="X110" i="8" s="1"/>
  <c r="N116" i="6"/>
  <c r="O116" i="6"/>
  <c r="V116" i="6" s="1"/>
  <c r="P114" i="1"/>
  <c r="P115" i="6"/>
  <c r="V117" i="5"/>
  <c r="N118" i="5" s="1"/>
  <c r="N115" i="1"/>
  <c r="O115" i="1"/>
  <c r="V115" i="1" s="1"/>
  <c r="U94" i="1" l="1"/>
  <c r="R95" i="1" s="1"/>
  <c r="P11" i="8"/>
  <c r="Q11" i="8" s="1"/>
  <c r="S91" i="6"/>
  <c r="U91" i="6" s="1"/>
  <c r="R92" i="6" s="1"/>
  <c r="T91" i="6"/>
  <c r="Q115" i="1"/>
  <c r="S99" i="5"/>
  <c r="U99" i="5" s="1"/>
  <c r="R100" i="5" s="1"/>
  <c r="Y99" i="5"/>
  <c r="T99" i="5"/>
  <c r="P115" i="1"/>
  <c r="P118" i="5"/>
  <c r="O119" i="5"/>
  <c r="V119" i="5" s="1"/>
  <c r="AB110" i="8"/>
  <c r="Z110" i="8"/>
  <c r="AA110" i="8" s="1"/>
  <c r="X111" i="8" s="1"/>
  <c r="Z112" i="2"/>
  <c r="AA112" i="2" s="1"/>
  <c r="X113" i="2" s="1"/>
  <c r="P116" i="6"/>
  <c r="Q118" i="5"/>
  <c r="N117" i="6"/>
  <c r="O117" i="6"/>
  <c r="V117" i="6" s="1"/>
  <c r="V118" i="5"/>
  <c r="N119" i="5" s="1"/>
  <c r="Z112" i="7"/>
  <c r="AA112" i="7" s="1"/>
  <c r="X113" i="7" s="1"/>
  <c r="Q116" i="6"/>
  <c r="N116" i="1"/>
  <c r="O116" i="1"/>
  <c r="S95" i="1" l="1"/>
  <c r="U95" i="1" s="1"/>
  <c r="R96" i="1" s="1"/>
  <c r="T95" i="1"/>
  <c r="T92" i="6"/>
  <c r="S92" i="6"/>
  <c r="T100" i="5"/>
  <c r="S100" i="5"/>
  <c r="U100" i="5" s="1"/>
  <c r="R101" i="5" s="1"/>
  <c r="Q116" i="1"/>
  <c r="P116" i="1"/>
  <c r="Q117" i="6"/>
  <c r="O120" i="5"/>
  <c r="V120" i="5" s="1"/>
  <c r="N120" i="5"/>
  <c r="Z111" i="8"/>
  <c r="AA111" i="8" s="1"/>
  <c r="X112" i="8" s="1"/>
  <c r="Z113" i="7"/>
  <c r="AA113" i="7" s="1"/>
  <c r="X114" i="7" s="1"/>
  <c r="Z113" i="2"/>
  <c r="AA113" i="2" s="1"/>
  <c r="X114" i="2" s="1"/>
  <c r="P117" i="6"/>
  <c r="P119" i="5"/>
  <c r="O118" i="6"/>
  <c r="Q118" i="6" s="1"/>
  <c r="N118" i="6"/>
  <c r="V116" i="1"/>
  <c r="N117" i="1" s="1"/>
  <c r="Q119" i="5"/>
  <c r="O117" i="1"/>
  <c r="V117" i="1" s="1"/>
  <c r="T96" i="1" l="1"/>
  <c r="S96" i="1"/>
  <c r="U96" i="1" s="1"/>
  <c r="R97" i="1" s="1"/>
  <c r="T97" i="1" s="1"/>
  <c r="U92" i="6"/>
  <c r="R93" i="6" s="1"/>
  <c r="P120" i="5"/>
  <c r="S101" i="5"/>
  <c r="U101" i="5" s="1"/>
  <c r="R102" i="5" s="1"/>
  <c r="T101" i="5"/>
  <c r="N118" i="1"/>
  <c r="O118" i="1"/>
  <c r="V118" i="1" s="1"/>
  <c r="P117" i="1"/>
  <c r="Z114" i="7"/>
  <c r="AA114" i="7" s="1"/>
  <c r="X115" i="7" s="1"/>
  <c r="Z112" i="8"/>
  <c r="AA112" i="8" s="1"/>
  <c r="X113" i="8" s="1"/>
  <c r="Z114" i="2"/>
  <c r="AA114" i="2" s="1"/>
  <c r="X115" i="2" s="1"/>
  <c r="Q117" i="1"/>
  <c r="N121" i="5"/>
  <c r="O121" i="5"/>
  <c r="Q120" i="5"/>
  <c r="V118" i="6"/>
  <c r="N119" i="6" s="1"/>
  <c r="P118" i="6"/>
  <c r="O119" i="6"/>
  <c r="V119" i="6" s="1"/>
  <c r="S97" i="1" l="1"/>
  <c r="U97" i="1" s="1"/>
  <c r="R98" i="1" s="1"/>
  <c r="T98" i="1" s="1"/>
  <c r="Q121" i="5"/>
  <c r="T93" i="6"/>
  <c r="S93" i="6"/>
  <c r="U93" i="6" s="1"/>
  <c r="R94" i="6" s="1"/>
  <c r="Q118" i="1"/>
  <c r="P118" i="1"/>
  <c r="S102" i="5"/>
  <c r="T102" i="5"/>
  <c r="V121" i="5"/>
  <c r="N122" i="5" s="1"/>
  <c r="Z115" i="7"/>
  <c r="AA115" i="7" s="1"/>
  <c r="X116" i="7" s="1"/>
  <c r="O120" i="6"/>
  <c r="V120" i="6" s="1"/>
  <c r="N120" i="6"/>
  <c r="Q119" i="6"/>
  <c r="P119" i="6"/>
  <c r="Z113" i="8"/>
  <c r="AA113" i="8" s="1"/>
  <c r="X114" i="8" s="1"/>
  <c r="O122" i="5"/>
  <c r="V122" i="5" s="1"/>
  <c r="N119" i="1"/>
  <c r="O119" i="1"/>
  <c r="Z115" i="2"/>
  <c r="AA115" i="2" s="1"/>
  <c r="X116" i="2" s="1"/>
  <c r="P121" i="5"/>
  <c r="S98" i="1" l="1"/>
  <c r="U98" i="1" s="1"/>
  <c r="R99" i="1" s="1"/>
  <c r="E10" i="2"/>
  <c r="F10" i="2" s="1"/>
  <c r="S94" i="6"/>
  <c r="U94" i="6" s="1"/>
  <c r="R95" i="6" s="1"/>
  <c r="T94" i="6"/>
  <c r="Q119" i="1"/>
  <c r="U102" i="5"/>
  <c r="R103" i="5" s="1"/>
  <c r="Q120" i="6"/>
  <c r="V119" i="1"/>
  <c r="N120" i="1" s="1"/>
  <c r="Q122" i="5"/>
  <c r="P122" i="5"/>
  <c r="P119" i="1"/>
  <c r="Z114" i="8"/>
  <c r="AA114" i="8" s="1"/>
  <c r="X115" i="8" s="1"/>
  <c r="Z116" i="2"/>
  <c r="AA116" i="2" s="1"/>
  <c r="X117" i="2" s="1"/>
  <c r="Z116" i="7"/>
  <c r="AA116" i="7" s="1"/>
  <c r="X117" i="7" s="1"/>
  <c r="O121" i="6"/>
  <c r="N121" i="6"/>
  <c r="P120" i="6"/>
  <c r="N123" i="5"/>
  <c r="O123" i="5"/>
  <c r="D12" i="8"/>
  <c r="O120" i="1"/>
  <c r="S99" i="1" l="1"/>
  <c r="Q121" i="6"/>
  <c r="Y99" i="1"/>
  <c r="T99" i="1"/>
  <c r="U99" i="1" s="1"/>
  <c r="R100" i="1" s="1"/>
  <c r="T95" i="6"/>
  <c r="S95" i="6"/>
  <c r="U95" i="6" s="1"/>
  <c r="R96" i="6" s="1"/>
  <c r="S103" i="5"/>
  <c r="T103" i="5"/>
  <c r="Q120" i="1"/>
  <c r="P123" i="5"/>
  <c r="Z117" i="7"/>
  <c r="AA117" i="7" s="1"/>
  <c r="X118" i="7" s="1"/>
  <c r="Z115" i="8"/>
  <c r="AA115" i="8" s="1"/>
  <c r="X116" i="8" s="1"/>
  <c r="P121" i="6"/>
  <c r="V120" i="1"/>
  <c r="N121" i="1" s="1"/>
  <c r="O124" i="5"/>
  <c r="O121" i="1"/>
  <c r="V121" i="1" s="1"/>
  <c r="P120" i="1"/>
  <c r="Z117" i="2"/>
  <c r="AA117" i="2" s="1"/>
  <c r="X118" i="2" s="1"/>
  <c r="Q123" i="5"/>
  <c r="V121" i="6"/>
  <c r="O122" i="6"/>
  <c r="N122" i="6"/>
  <c r="W123" i="5"/>
  <c r="V123" i="5" s="1"/>
  <c r="N124" i="5" s="1"/>
  <c r="T100" i="1" l="1"/>
  <c r="S100" i="1"/>
  <c r="U100" i="1" s="1"/>
  <c r="R101" i="1" s="1"/>
  <c r="U103" i="5"/>
  <c r="R104" i="5" s="1"/>
  <c r="S104" i="5" s="1"/>
  <c r="S96" i="6"/>
  <c r="U96" i="6" s="1"/>
  <c r="R97" i="6" s="1"/>
  <c r="T96" i="6"/>
  <c r="T104" i="5"/>
  <c r="Q121" i="1"/>
  <c r="O125" i="5"/>
  <c r="Z116" i="8"/>
  <c r="AA116" i="8" s="1"/>
  <c r="X117" i="8" s="1"/>
  <c r="Z118" i="2"/>
  <c r="AA118" i="2" s="1"/>
  <c r="X119" i="2" s="1"/>
  <c r="Z118" i="7"/>
  <c r="AA118" i="7" s="1"/>
  <c r="X119" i="7" s="1"/>
  <c r="V124" i="5"/>
  <c r="N125" i="5" s="1"/>
  <c r="N122" i="1"/>
  <c r="O122" i="1"/>
  <c r="P124" i="5"/>
  <c r="O123" i="6"/>
  <c r="D12" i="7"/>
  <c r="V122" i="6"/>
  <c r="N123" i="6" s="1"/>
  <c r="Q124" i="5"/>
  <c r="P122" i="6"/>
  <c r="Q122" i="6"/>
  <c r="P121" i="1"/>
  <c r="U104" i="5" l="1"/>
  <c r="R105" i="5" s="1"/>
  <c r="T101" i="1"/>
  <c r="S101" i="1"/>
  <c r="U101" i="1" s="1"/>
  <c r="R102" i="1" s="1"/>
  <c r="T97" i="6"/>
  <c r="S97" i="6"/>
  <c r="P122" i="1"/>
  <c r="Q125" i="5"/>
  <c r="S105" i="5"/>
  <c r="T105" i="5"/>
  <c r="Z119" i="2"/>
  <c r="AA119" i="2" s="1"/>
  <c r="X120" i="2" s="1"/>
  <c r="Z117" i="8"/>
  <c r="AA117" i="8" s="1"/>
  <c r="X118" i="8" s="1"/>
  <c r="W123" i="6"/>
  <c r="V123" i="6" s="1"/>
  <c r="N124" i="6" s="1"/>
  <c r="V122" i="1"/>
  <c r="N123" i="1" s="1"/>
  <c r="O126" i="5"/>
  <c r="V126" i="5" s="1"/>
  <c r="V125" i="5"/>
  <c r="N126" i="5" s="1"/>
  <c r="Z119" i="7"/>
  <c r="AA119" i="7" s="1"/>
  <c r="X120" i="7" s="1"/>
  <c r="O124" i="6"/>
  <c r="V124" i="6" s="1"/>
  <c r="P125" i="5"/>
  <c r="Q123" i="6"/>
  <c r="O123" i="1"/>
  <c r="D12" i="2"/>
  <c r="Q122" i="1"/>
  <c r="P123" i="6"/>
  <c r="S102" i="1" l="1"/>
  <c r="U102" i="1" s="1"/>
  <c r="R103" i="1" s="1"/>
  <c r="T102" i="1"/>
  <c r="U97" i="6"/>
  <c r="R98" i="6" s="1"/>
  <c r="U105" i="5"/>
  <c r="R106" i="5" s="1"/>
  <c r="P123" i="1"/>
  <c r="Q126" i="5"/>
  <c r="Z118" i="8"/>
  <c r="AA118" i="8" s="1"/>
  <c r="X119" i="8" s="1"/>
  <c r="Z120" i="2"/>
  <c r="AA120" i="2" s="1"/>
  <c r="X121" i="2" s="1"/>
  <c r="N125" i="6"/>
  <c r="O125" i="6"/>
  <c r="Q125" i="6" s="1"/>
  <c r="Q124" i="6"/>
  <c r="P124" i="6"/>
  <c r="O127" i="5"/>
  <c r="N127" i="5"/>
  <c r="Q123" i="1"/>
  <c r="P126" i="5"/>
  <c r="Z120" i="7"/>
  <c r="AA120" i="7" s="1"/>
  <c r="X121" i="7" s="1"/>
  <c r="W123" i="1"/>
  <c r="V123" i="1" s="1"/>
  <c r="N124" i="1" s="1"/>
  <c r="O124" i="1"/>
  <c r="V124" i="1" s="1"/>
  <c r="S103" i="1" l="1"/>
  <c r="U103" i="1" s="1"/>
  <c r="R104" i="1" s="1"/>
  <c r="T103" i="1"/>
  <c r="S98" i="6"/>
  <c r="T98" i="6"/>
  <c r="T106" i="5"/>
  <c r="S106" i="5"/>
  <c r="N125" i="1"/>
  <c r="O125" i="1"/>
  <c r="V125" i="1" s="1"/>
  <c r="Z121" i="2"/>
  <c r="AA121" i="2" s="1"/>
  <c r="X122" i="2" s="1"/>
  <c r="Z121" i="7"/>
  <c r="AA121" i="7" s="1"/>
  <c r="P12" i="7" s="1"/>
  <c r="Q12" i="7" s="1"/>
  <c r="Z119" i="8"/>
  <c r="AA119" i="8" s="1"/>
  <c r="X120" i="8" s="1"/>
  <c r="P127" i="5"/>
  <c r="P125" i="6"/>
  <c r="Q127" i="5"/>
  <c r="V125" i="6"/>
  <c r="N126" i="6" s="1"/>
  <c r="O128" i="5"/>
  <c r="V127" i="5"/>
  <c r="N128" i="5" s="1"/>
  <c r="O126" i="6"/>
  <c r="V126" i="6" s="1"/>
  <c r="Q124" i="1"/>
  <c r="P124" i="1"/>
  <c r="T104" i="1" l="1"/>
  <c r="S104" i="1"/>
  <c r="U104" i="1" s="1"/>
  <c r="R105" i="1" s="1"/>
  <c r="U98" i="6"/>
  <c r="P125" i="1"/>
  <c r="U106" i="5"/>
  <c r="R107" i="5" s="1"/>
  <c r="P12" i="2"/>
  <c r="Q12" i="2" s="1"/>
  <c r="Y130" i="8" s="1"/>
  <c r="Q125" i="1"/>
  <c r="Z120" i="8"/>
  <c r="AA120" i="8" s="1"/>
  <c r="X121" i="8" s="1"/>
  <c r="AB122" i="2"/>
  <c r="Z122" i="2"/>
  <c r="O129" i="5"/>
  <c r="V129" i="5" s="1"/>
  <c r="N127" i="6"/>
  <c r="O127" i="6"/>
  <c r="Q128" i="5"/>
  <c r="V128" i="5"/>
  <c r="N129" i="5" s="1"/>
  <c r="P128" i="5"/>
  <c r="Q126" i="6"/>
  <c r="X122" i="7"/>
  <c r="P126" i="6"/>
  <c r="N126" i="1"/>
  <c r="O126" i="1"/>
  <c r="V126" i="1" s="1"/>
  <c r="S105" i="1" l="1"/>
  <c r="U105" i="1" s="1"/>
  <c r="R106" i="1" s="1"/>
  <c r="T106" i="1" s="1"/>
  <c r="T105" i="1"/>
  <c r="R99" i="6"/>
  <c r="E10" i="7"/>
  <c r="F10" i="7" s="1"/>
  <c r="Y122" i="8"/>
  <c r="Y128" i="8"/>
  <c r="Y133" i="8"/>
  <c r="Y130" i="2"/>
  <c r="T107" i="5"/>
  <c r="S107" i="5"/>
  <c r="Y129" i="2"/>
  <c r="Y132" i="8"/>
  <c r="Y126" i="7"/>
  <c r="Y125" i="8"/>
  <c r="Y132" i="7"/>
  <c r="Y132" i="2"/>
  <c r="Y126" i="2"/>
  <c r="Y131" i="2"/>
  <c r="Y129" i="7"/>
  <c r="Y124" i="2"/>
  <c r="Y125" i="2"/>
  <c r="Y127" i="7"/>
  <c r="Y127" i="8"/>
  <c r="P127" i="6"/>
  <c r="Y125" i="7"/>
  <c r="Y128" i="7"/>
  <c r="Y129" i="8"/>
  <c r="Y133" i="7"/>
  <c r="Y131" i="7"/>
  <c r="Y123" i="2"/>
  <c r="Y130" i="7"/>
  <c r="Y127" i="2"/>
  <c r="Y122" i="2"/>
  <c r="AA122" i="2" s="1"/>
  <c r="X123" i="2" s="1"/>
  <c r="Z123" i="2" s="1"/>
  <c r="Y128" i="2"/>
  <c r="Y123" i="8"/>
  <c r="Y122" i="7"/>
  <c r="Y124" i="7"/>
  <c r="Y124" i="8"/>
  <c r="Y131" i="8"/>
  <c r="Y133" i="2"/>
  <c r="Y123" i="7"/>
  <c r="Y126" i="8"/>
  <c r="N130" i="5"/>
  <c r="O130" i="5"/>
  <c r="Z121" i="8"/>
  <c r="AA121" i="8" s="1"/>
  <c r="X122" i="8" s="1"/>
  <c r="N127" i="1"/>
  <c r="O127" i="1"/>
  <c r="Q127" i="6"/>
  <c r="Q129" i="5"/>
  <c r="AB122" i="7"/>
  <c r="Z122" i="7"/>
  <c r="V127" i="6"/>
  <c r="N128" i="6" s="1"/>
  <c r="P129" i="5"/>
  <c r="P126" i="1"/>
  <c r="O128" i="6"/>
  <c r="Q126" i="1"/>
  <c r="S106" i="1" l="1"/>
  <c r="U106" i="1" s="1"/>
  <c r="R107" i="1" s="1"/>
  <c r="S107" i="1" s="1"/>
  <c r="U107" i="5"/>
  <c r="R108" i="5" s="1"/>
  <c r="S108" i="5" s="1"/>
  <c r="P12" i="8"/>
  <c r="Q12" i="8" s="1"/>
  <c r="Y99" i="6"/>
  <c r="S99" i="6"/>
  <c r="T99" i="6"/>
  <c r="Q130" i="5"/>
  <c r="AA122" i="7"/>
  <c r="X123" i="7" s="1"/>
  <c r="Z123" i="7" s="1"/>
  <c r="AA123" i="7" s="1"/>
  <c r="X124" i="7" s="1"/>
  <c r="AA123" i="2"/>
  <c r="X124" i="2" s="1"/>
  <c r="Z124" i="2" s="1"/>
  <c r="AA124" i="2" s="1"/>
  <c r="X125" i="2" s="1"/>
  <c r="Q127" i="1"/>
  <c r="O129" i="6"/>
  <c r="V129" i="6" s="1"/>
  <c r="Q128" i="6"/>
  <c r="Z122" i="8"/>
  <c r="AA122" i="8" s="1"/>
  <c r="X123" i="8" s="1"/>
  <c r="AB122" i="8"/>
  <c r="P127" i="1"/>
  <c r="V127" i="1"/>
  <c r="N128" i="1" s="1"/>
  <c r="O128" i="1"/>
  <c r="V128" i="1" s="1"/>
  <c r="V130" i="5"/>
  <c r="N131" i="5" s="1"/>
  <c r="V128" i="6"/>
  <c r="N129" i="6" s="1"/>
  <c r="P128" i="6"/>
  <c r="P130" i="5"/>
  <c r="O131" i="5"/>
  <c r="T108" i="5" l="1"/>
  <c r="U108" i="5" s="1"/>
  <c r="R109" i="5" s="1"/>
  <c r="U99" i="6"/>
  <c r="R100" i="6" s="1"/>
  <c r="T107" i="1"/>
  <c r="S100" i="6"/>
  <c r="U100" i="6" s="1"/>
  <c r="R101" i="6" s="1"/>
  <c r="T100" i="6"/>
  <c r="U107" i="1"/>
  <c r="R108" i="1" s="1"/>
  <c r="Q128" i="1"/>
  <c r="P131" i="5"/>
  <c r="O130" i="6"/>
  <c r="N130" i="6"/>
  <c r="Z125" i="2"/>
  <c r="AA125" i="2" s="1"/>
  <c r="X126" i="2" s="1"/>
  <c r="O132" i="5"/>
  <c r="Z123" i="8"/>
  <c r="AA123" i="8" s="1"/>
  <c r="X124" i="8" s="1"/>
  <c r="Z124" i="7"/>
  <c r="AA124" i="7" s="1"/>
  <c r="X125" i="7" s="1"/>
  <c r="N129" i="1"/>
  <c r="O129" i="1"/>
  <c r="V129" i="1" s="1"/>
  <c r="P129" i="6"/>
  <c r="V131" i="5"/>
  <c r="N132" i="5" s="1"/>
  <c r="Q129" i="6"/>
  <c r="P128" i="1"/>
  <c r="Q131" i="5"/>
  <c r="S109" i="5" l="1"/>
  <c r="U109" i="5" s="1"/>
  <c r="R110" i="5" s="1"/>
  <c r="T109" i="5"/>
  <c r="S108" i="1"/>
  <c r="T108" i="1"/>
  <c r="S101" i="6"/>
  <c r="U101" i="6" s="1"/>
  <c r="R102" i="6" s="1"/>
  <c r="T101" i="6"/>
  <c r="T110" i="5"/>
  <c r="S110" i="5"/>
  <c r="U110" i="5" s="1"/>
  <c r="R111" i="5" s="1"/>
  <c r="E11" i="8"/>
  <c r="F11" i="8" s="1"/>
  <c r="P130" i="6"/>
  <c r="Z125" i="7"/>
  <c r="AA125" i="7" s="1"/>
  <c r="X126" i="7" s="1"/>
  <c r="N130" i="1"/>
  <c r="O130" i="1"/>
  <c r="V130" i="1" s="1"/>
  <c r="Q132" i="5"/>
  <c r="V132" i="5"/>
  <c r="N133" i="5" s="1"/>
  <c r="V130" i="6"/>
  <c r="N131" i="6" s="1"/>
  <c r="Q130" i="6"/>
  <c r="Z124" i="8"/>
  <c r="AA124" i="8" s="1"/>
  <c r="X125" i="8" s="1"/>
  <c r="P132" i="5"/>
  <c r="O133" i="5"/>
  <c r="V133" i="5" s="1"/>
  <c r="Q129" i="1"/>
  <c r="P129" i="1"/>
  <c r="Z126" i="2"/>
  <c r="AA126" i="2" s="1"/>
  <c r="X127" i="2" s="1"/>
  <c r="O131" i="6"/>
  <c r="U108" i="1" l="1"/>
  <c r="R109" i="1" s="1"/>
  <c r="S109" i="1" s="1"/>
  <c r="S102" i="6"/>
  <c r="U102" i="6" s="1"/>
  <c r="R103" i="6" s="1"/>
  <c r="T102" i="6"/>
  <c r="Y111" i="5"/>
  <c r="T111" i="5"/>
  <c r="S111" i="5"/>
  <c r="U111" i="5" s="1"/>
  <c r="R112" i="5" s="1"/>
  <c r="Z127" i="2"/>
  <c r="AA127" i="2" s="1"/>
  <c r="X128" i="2" s="1"/>
  <c r="Z125" i="8"/>
  <c r="AA125" i="8" s="1"/>
  <c r="X126" i="8" s="1"/>
  <c r="N134" i="5"/>
  <c r="O134" i="5"/>
  <c r="Q133" i="5"/>
  <c r="P133" i="5"/>
  <c r="Z126" i="7"/>
  <c r="AA126" i="7" s="1"/>
  <c r="X127" i="7" s="1"/>
  <c r="O132" i="6"/>
  <c r="N131" i="1"/>
  <c r="O131" i="1"/>
  <c r="Q131" i="6"/>
  <c r="V131" i="6"/>
  <c r="N132" i="6" s="1"/>
  <c r="P130" i="1"/>
  <c r="P131" i="6"/>
  <c r="Q130" i="1"/>
  <c r="T109" i="1" l="1"/>
  <c r="U109" i="1" s="1"/>
  <c r="R110" i="1" s="1"/>
  <c r="T110" i="1" s="1"/>
  <c r="S103" i="6"/>
  <c r="U103" i="6" s="1"/>
  <c r="R104" i="6" s="1"/>
  <c r="T103" i="6"/>
  <c r="S112" i="5"/>
  <c r="T112" i="5"/>
  <c r="Z127" i="7"/>
  <c r="AA127" i="7" s="1"/>
  <c r="X128" i="7" s="1"/>
  <c r="O133" i="6"/>
  <c r="Q132" i="6"/>
  <c r="Z126" i="8"/>
  <c r="AA126" i="8" s="1"/>
  <c r="X127" i="8" s="1"/>
  <c r="Z128" i="2"/>
  <c r="AA128" i="2" s="1"/>
  <c r="X129" i="2" s="1"/>
  <c r="Q134" i="5"/>
  <c r="P134" i="5"/>
  <c r="V134" i="5"/>
  <c r="N135" i="5" s="1"/>
  <c r="O132" i="1"/>
  <c r="V132" i="1" s="1"/>
  <c r="V132" i="6"/>
  <c r="N133" i="6" s="1"/>
  <c r="D13" i="8"/>
  <c r="O135" i="5"/>
  <c r="Q131" i="1"/>
  <c r="V131" i="1"/>
  <c r="N132" i="1" s="1"/>
  <c r="P132" i="6"/>
  <c r="P131" i="1"/>
  <c r="U112" i="5" l="1"/>
  <c r="R113" i="5" s="1"/>
  <c r="S110" i="1"/>
  <c r="U110" i="1" s="1"/>
  <c r="R111" i="1" s="1"/>
  <c r="T111" i="1" s="1"/>
  <c r="S104" i="6"/>
  <c r="T104" i="6"/>
  <c r="E11" i="2"/>
  <c r="F11" i="2" s="1"/>
  <c r="S111" i="1" s="1"/>
  <c r="T113" i="5"/>
  <c r="S113" i="5"/>
  <c r="U113" i="5" s="1"/>
  <c r="R114" i="5" s="1"/>
  <c r="P133" i="6"/>
  <c r="N133" i="1"/>
  <c r="O133" i="1"/>
  <c r="V133" i="1" s="1"/>
  <c r="Z127" i="8"/>
  <c r="AA127" i="8" s="1"/>
  <c r="X128" i="8" s="1"/>
  <c r="O134" i="6"/>
  <c r="Z128" i="7"/>
  <c r="AA128" i="7" s="1"/>
  <c r="X129" i="7" s="1"/>
  <c r="W135" i="5"/>
  <c r="V135" i="5" s="1"/>
  <c r="N136" i="5" s="1"/>
  <c r="V133" i="6"/>
  <c r="N134" i="6" s="1"/>
  <c r="Q132" i="1"/>
  <c r="O136" i="5"/>
  <c r="V136" i="5" s="1"/>
  <c r="Q133" i="6"/>
  <c r="Q135" i="5"/>
  <c r="Z129" i="2"/>
  <c r="AA129" i="2" s="1"/>
  <c r="X130" i="2" s="1"/>
  <c r="P135" i="5"/>
  <c r="P132" i="1"/>
  <c r="U104" i="6" l="1"/>
  <c r="R105" i="6" s="1"/>
  <c r="U111" i="1"/>
  <c r="R112" i="1" s="1"/>
  <c r="Y111" i="1"/>
  <c r="S112" i="1"/>
  <c r="T112" i="1"/>
  <c r="S105" i="6"/>
  <c r="U105" i="6" s="1"/>
  <c r="R106" i="6" s="1"/>
  <c r="T105" i="6"/>
  <c r="S114" i="5"/>
  <c r="T114" i="5"/>
  <c r="P133" i="1"/>
  <c r="Q133" i="1"/>
  <c r="P134" i="6"/>
  <c r="Z129" i="7"/>
  <c r="AA129" i="7" s="1"/>
  <c r="X130" i="7" s="1"/>
  <c r="Z128" i="8"/>
  <c r="AA128" i="8" s="1"/>
  <c r="X129" i="8" s="1"/>
  <c r="D13" i="7"/>
  <c r="O135" i="6"/>
  <c r="Q134" i="6"/>
  <c r="V134" i="6"/>
  <c r="N135" i="6" s="1"/>
  <c r="O137" i="5"/>
  <c r="N137" i="5"/>
  <c r="Q136" i="5"/>
  <c r="Z130" i="2"/>
  <c r="AA130" i="2" s="1"/>
  <c r="X131" i="2" s="1"/>
  <c r="P136" i="5"/>
  <c r="N134" i="1"/>
  <c r="O134" i="1"/>
  <c r="P134" i="1" s="1"/>
  <c r="Q137" i="5" l="1"/>
  <c r="S106" i="6"/>
  <c r="T106" i="6"/>
  <c r="U112" i="1"/>
  <c r="R113" i="1" s="1"/>
  <c r="U114" i="5"/>
  <c r="R115" i="5" s="1"/>
  <c r="V134" i="1"/>
  <c r="N135" i="1" s="1"/>
  <c r="V137" i="5"/>
  <c r="N138" i="5" s="1"/>
  <c r="Z131" i="2"/>
  <c r="AA131" i="2" s="1"/>
  <c r="X132" i="2" s="1"/>
  <c r="Z129" i="8"/>
  <c r="AA129" i="8" s="1"/>
  <c r="X130" i="8" s="1"/>
  <c r="Z130" i="7"/>
  <c r="AA130" i="7" s="1"/>
  <c r="X131" i="7" s="1"/>
  <c r="O136" i="6"/>
  <c r="V136" i="6" s="1"/>
  <c r="Q135" i="6"/>
  <c r="O135" i="1"/>
  <c r="D13" i="2"/>
  <c r="P137" i="5"/>
  <c r="Q134" i="1"/>
  <c r="P135" i="6"/>
  <c r="W135" i="6"/>
  <c r="V135" i="6" s="1"/>
  <c r="N136" i="6" s="1"/>
  <c r="O138" i="5"/>
  <c r="U106" i="6" l="1"/>
  <c r="R107" i="6" s="1"/>
  <c r="S113" i="1"/>
  <c r="T113" i="1"/>
  <c r="T107" i="6"/>
  <c r="S107" i="6"/>
  <c r="U107" i="6" s="1"/>
  <c r="R108" i="6" s="1"/>
  <c r="T115" i="5"/>
  <c r="S115" i="5"/>
  <c r="U115" i="5" s="1"/>
  <c r="R116" i="5" s="1"/>
  <c r="Q138" i="5"/>
  <c r="O137" i="6"/>
  <c r="V137" i="6" s="1"/>
  <c r="N137" i="6"/>
  <c r="Q136" i="6"/>
  <c r="Z131" i="7"/>
  <c r="AA131" i="7" s="1"/>
  <c r="X132" i="7" s="1"/>
  <c r="Z132" i="2"/>
  <c r="AA132" i="2" s="1"/>
  <c r="X133" i="2" s="1"/>
  <c r="W135" i="1"/>
  <c r="V135" i="1" s="1"/>
  <c r="N136" i="1" s="1"/>
  <c r="Z130" i="8"/>
  <c r="AA130" i="8" s="1"/>
  <c r="X131" i="8" s="1"/>
  <c r="Q135" i="1"/>
  <c r="P138" i="5"/>
  <c r="O139" i="5"/>
  <c r="V139" i="5" s="1"/>
  <c r="O136" i="1"/>
  <c r="V138" i="5"/>
  <c r="N139" i="5" s="1"/>
  <c r="P136" i="6"/>
  <c r="P135" i="1"/>
  <c r="P139" i="5" l="1"/>
  <c r="T108" i="6"/>
  <c r="S108" i="6"/>
  <c r="U108" i="6" s="1"/>
  <c r="R109" i="6" s="1"/>
  <c r="U113" i="1"/>
  <c r="R114" i="1" s="1"/>
  <c r="Q139" i="5"/>
  <c r="T116" i="5"/>
  <c r="S116" i="5"/>
  <c r="U116" i="5" s="1"/>
  <c r="R117" i="5" s="1"/>
  <c r="P136" i="1"/>
  <c r="Q137" i="6"/>
  <c r="Z132" i="7"/>
  <c r="AA132" i="7" s="1"/>
  <c r="X133" i="7" s="1"/>
  <c r="O137" i="1"/>
  <c r="Q136" i="1"/>
  <c r="O138" i="6"/>
  <c r="N138" i="6"/>
  <c r="N140" i="5"/>
  <c r="O140" i="5"/>
  <c r="V140" i="5" s="1"/>
  <c r="V136" i="1"/>
  <c r="N137" i="1" s="1"/>
  <c r="Z133" i="2"/>
  <c r="AA133" i="2" s="1"/>
  <c r="X134" i="2" s="1"/>
  <c r="P13" i="2"/>
  <c r="Q13" i="2" s="1"/>
  <c r="Z131" i="8"/>
  <c r="AA131" i="8" s="1"/>
  <c r="X132" i="8" s="1"/>
  <c r="P137" i="6"/>
  <c r="S109" i="6" l="1"/>
  <c r="U109" i="6" s="1"/>
  <c r="R110" i="6" s="1"/>
  <c r="T109" i="6"/>
  <c r="S114" i="1"/>
  <c r="U114" i="1" s="1"/>
  <c r="R115" i="1" s="1"/>
  <c r="T114" i="1"/>
  <c r="S117" i="5"/>
  <c r="T117" i="5"/>
  <c r="Q137" i="1"/>
  <c r="P138" i="6"/>
  <c r="Q138" i="6"/>
  <c r="Z132" i="8"/>
  <c r="AA132" i="8" s="1"/>
  <c r="X133" i="8" s="1"/>
  <c r="AB134" i="2"/>
  <c r="Z134" i="2"/>
  <c r="Z133" i="7"/>
  <c r="AA133" i="7" s="1"/>
  <c r="X134" i="7" s="1"/>
  <c r="P13" i="7"/>
  <c r="Q13" i="7" s="1"/>
  <c r="O138" i="1"/>
  <c r="V137" i="1"/>
  <c r="N138" i="1" s="1"/>
  <c r="N141" i="5"/>
  <c r="O141" i="5"/>
  <c r="V138" i="6"/>
  <c r="N139" i="6" s="1"/>
  <c r="Y138" i="8"/>
  <c r="Y143" i="8"/>
  <c r="Y142" i="2"/>
  <c r="Y145" i="7"/>
  <c r="Y137" i="7"/>
  <c r="Y140" i="7"/>
  <c r="Y143" i="7"/>
  <c r="Y134" i="8"/>
  <c r="Y141" i="8"/>
  <c r="Y145" i="8"/>
  <c r="Y143" i="2"/>
  <c r="Y135" i="7"/>
  <c r="Y134" i="2"/>
  <c r="Y144" i="2"/>
  <c r="Y134" i="7"/>
  <c r="Y145" i="2"/>
  <c r="Y138" i="7"/>
  <c r="Y141" i="7"/>
  <c r="Y144" i="7"/>
  <c r="Y135" i="2"/>
  <c r="Y139" i="8"/>
  <c r="Y141" i="2"/>
  <c r="Y144" i="8"/>
  <c r="Y137" i="2"/>
  <c r="Y139" i="7"/>
  <c r="Y142" i="7"/>
  <c r="Y142" i="8"/>
  <c r="Y138" i="2"/>
  <c r="Y140" i="8"/>
  <c r="Y136" i="8"/>
  <c r="Y139" i="2"/>
  <c r="Y140" i="2"/>
  <c r="Y135" i="8"/>
  <c r="Y137" i="8"/>
  <c r="Y136" i="7"/>
  <c r="Y136" i="2"/>
  <c r="P137" i="1"/>
  <c r="O139" i="6"/>
  <c r="P140" i="5"/>
  <c r="Q140" i="5"/>
  <c r="U117" i="5" l="1"/>
  <c r="R118" i="5" s="1"/>
  <c r="AA134" i="2"/>
  <c r="X135" i="2" s="1"/>
  <c r="Q141" i="5"/>
  <c r="T115" i="1"/>
  <c r="S115" i="1"/>
  <c r="U115" i="1" s="1"/>
  <c r="R116" i="1" s="1"/>
  <c r="S110" i="6"/>
  <c r="U110" i="6" s="1"/>
  <c r="R111" i="6" s="1"/>
  <c r="T110" i="6"/>
  <c r="E11" i="7"/>
  <c r="F11" i="7" s="1"/>
  <c r="S111" i="6" s="1"/>
  <c r="S118" i="5"/>
  <c r="T118" i="5"/>
  <c r="P138" i="1"/>
  <c r="P139" i="6"/>
  <c r="Q138" i="1"/>
  <c r="AB134" i="7"/>
  <c r="Z134" i="7"/>
  <c r="AA134" i="7" s="1"/>
  <c r="X135" i="7" s="1"/>
  <c r="Z135" i="2"/>
  <c r="AA135" i="2" s="1"/>
  <c r="X136" i="2" s="1"/>
  <c r="Z133" i="8"/>
  <c r="AA133" i="8" s="1"/>
  <c r="X134" i="8" s="1"/>
  <c r="P13" i="8"/>
  <c r="Q13" i="8" s="1"/>
  <c r="V141" i="5"/>
  <c r="N142" i="5" s="1"/>
  <c r="O142" i="5"/>
  <c r="O140" i="6"/>
  <c r="V140" i="6" s="1"/>
  <c r="V138" i="1"/>
  <c r="Q139" i="6"/>
  <c r="P141" i="5"/>
  <c r="N139" i="1"/>
  <c r="O139" i="1"/>
  <c r="V139" i="1" s="1"/>
  <c r="V139" i="6"/>
  <c r="N140" i="6" s="1"/>
  <c r="U118" i="5" l="1"/>
  <c r="R119" i="5" s="1"/>
  <c r="T111" i="6"/>
  <c r="U111" i="6" s="1"/>
  <c r="R112" i="6" s="1"/>
  <c r="Y111" i="6"/>
  <c r="S116" i="1"/>
  <c r="T116" i="1"/>
  <c r="S119" i="5"/>
  <c r="T119" i="5"/>
  <c r="Q139" i="1"/>
  <c r="Z136" i="2"/>
  <c r="AA136" i="2" s="1"/>
  <c r="X137" i="2" s="1"/>
  <c r="Z135" i="7"/>
  <c r="AA135" i="7" s="1"/>
  <c r="X136" i="7" s="1"/>
  <c r="N141" i="6"/>
  <c r="O141" i="6"/>
  <c r="V141" i="6" s="1"/>
  <c r="P140" i="6"/>
  <c r="Q140" i="6"/>
  <c r="P142" i="5"/>
  <c r="O140" i="1"/>
  <c r="N140" i="1"/>
  <c r="O143" i="5"/>
  <c r="V142" i="5"/>
  <c r="N143" i="5" s="1"/>
  <c r="Z134" i="8"/>
  <c r="AA134" i="8" s="1"/>
  <c r="X135" i="8" s="1"/>
  <c r="AB134" i="8"/>
  <c r="P139" i="1"/>
  <c r="Q142" i="5"/>
  <c r="Q143" i="5" l="1"/>
  <c r="U119" i="5"/>
  <c r="R120" i="5" s="1"/>
  <c r="S120" i="5" s="1"/>
  <c r="U116" i="1"/>
  <c r="R117" i="1" s="1"/>
  <c r="S112" i="6"/>
  <c r="U112" i="6" s="1"/>
  <c r="R113" i="6" s="1"/>
  <c r="T112" i="6"/>
  <c r="Z136" i="7"/>
  <c r="AA136" i="7" s="1"/>
  <c r="X137" i="7" s="1"/>
  <c r="Z137" i="2"/>
  <c r="AA137" i="2" s="1"/>
  <c r="X138" i="2" s="1"/>
  <c r="Z135" i="8"/>
  <c r="AA135" i="8" s="1"/>
  <c r="X136" i="8" s="1"/>
  <c r="O141" i="1"/>
  <c r="V141" i="1" s="1"/>
  <c r="V140" i="1"/>
  <c r="N141" i="1" s="1"/>
  <c r="Q141" i="1" s="1"/>
  <c r="N142" i="6"/>
  <c r="O142" i="6"/>
  <c r="V142" i="6" s="1"/>
  <c r="O144" i="5"/>
  <c r="P143" i="5"/>
  <c r="Q140" i="1"/>
  <c r="Q141" i="6"/>
  <c r="V143" i="5"/>
  <c r="N144" i="5" s="1"/>
  <c r="P140" i="1"/>
  <c r="P141" i="6"/>
  <c r="T120" i="5" l="1"/>
  <c r="U120" i="5" s="1"/>
  <c r="R121" i="5" s="1"/>
  <c r="S113" i="6"/>
  <c r="U113" i="6" s="1"/>
  <c r="R114" i="6" s="1"/>
  <c r="T113" i="6"/>
  <c r="S117" i="1"/>
  <c r="U117" i="1" s="1"/>
  <c r="R118" i="1" s="1"/>
  <c r="T117" i="1"/>
  <c r="Q142" i="6"/>
  <c r="P142" i="6"/>
  <c r="P141" i="1"/>
  <c r="O145" i="5"/>
  <c r="Q144" i="5"/>
  <c r="Z136" i="8"/>
  <c r="AA136" i="8" s="1"/>
  <c r="X137" i="8" s="1"/>
  <c r="Z138" i="2"/>
  <c r="AA138" i="2" s="1"/>
  <c r="X139" i="2" s="1"/>
  <c r="Z137" i="7"/>
  <c r="AA137" i="7" s="1"/>
  <c r="X138" i="7" s="1"/>
  <c r="V144" i="5"/>
  <c r="N145" i="5" s="1"/>
  <c r="O143" i="6"/>
  <c r="N143" i="6"/>
  <c r="P144" i="5"/>
  <c r="N142" i="1"/>
  <c r="O142" i="1"/>
  <c r="T121" i="5" l="1"/>
  <c r="S121" i="5"/>
  <c r="P143" i="6"/>
  <c r="T118" i="1"/>
  <c r="S118" i="1"/>
  <c r="U118" i="1" s="1"/>
  <c r="R119" i="1" s="1"/>
  <c r="S114" i="6"/>
  <c r="T114" i="6"/>
  <c r="V143" i="6"/>
  <c r="N144" i="6" s="1"/>
  <c r="Z139" i="2"/>
  <c r="AA139" i="2" s="1"/>
  <c r="X140" i="2" s="1"/>
  <c r="Z137" i="8"/>
  <c r="AA137" i="8" s="1"/>
  <c r="X138" i="8" s="1"/>
  <c r="O146" i="5"/>
  <c r="V146" i="5" s="1"/>
  <c r="Q145" i="5"/>
  <c r="V145" i="5"/>
  <c r="N146" i="5" s="1"/>
  <c r="P145" i="5"/>
  <c r="Q143" i="6"/>
  <c r="Z138" i="7"/>
  <c r="AA138" i="7" s="1"/>
  <c r="X139" i="7" s="1"/>
  <c r="Q142" i="1"/>
  <c r="V142" i="1"/>
  <c r="N143" i="1" s="1"/>
  <c r="O143" i="1"/>
  <c r="P142" i="1"/>
  <c r="O144" i="6"/>
  <c r="V144" i="6" s="1"/>
  <c r="U114" i="6" l="1"/>
  <c r="R115" i="6" s="1"/>
  <c r="S115" i="6" s="1"/>
  <c r="U121" i="5"/>
  <c r="R122" i="5" s="1"/>
  <c r="S119" i="1"/>
  <c r="T119" i="1"/>
  <c r="Q143" i="1"/>
  <c r="P143" i="1"/>
  <c r="D14" i="8"/>
  <c r="N147" i="5"/>
  <c r="O147" i="5"/>
  <c r="P146" i="5"/>
  <c r="Q146" i="5"/>
  <c r="Z139" i="7"/>
  <c r="AA139" i="7" s="1"/>
  <c r="X140" i="7" s="1"/>
  <c r="Z140" i="2"/>
  <c r="AA140" i="2" s="1"/>
  <c r="X141" i="2" s="1"/>
  <c r="V143" i="1"/>
  <c r="N144" i="1" s="1"/>
  <c r="N145" i="6"/>
  <c r="O145" i="6"/>
  <c r="O144" i="1"/>
  <c r="V144" i="1" s="1"/>
  <c r="Z138" i="8"/>
  <c r="AA138" i="8" s="1"/>
  <c r="X139" i="8" s="1"/>
  <c r="Q144" i="6"/>
  <c r="P144" i="6"/>
  <c r="T115" i="6" l="1"/>
  <c r="U115" i="6"/>
  <c r="R116" i="6" s="1"/>
  <c r="T122" i="5"/>
  <c r="S122" i="5"/>
  <c r="U122" i="5" s="1"/>
  <c r="S116" i="6"/>
  <c r="T116" i="6"/>
  <c r="U116" i="6" s="1"/>
  <c r="R117" i="6" s="1"/>
  <c r="U119" i="1"/>
  <c r="R120" i="1" s="1"/>
  <c r="P145" i="6"/>
  <c r="N145" i="1"/>
  <c r="O145" i="1"/>
  <c r="V145" i="1" s="1"/>
  <c r="P144" i="1"/>
  <c r="Q144" i="1"/>
  <c r="Z139" i="8"/>
  <c r="AA139" i="8" s="1"/>
  <c r="X140" i="8" s="1"/>
  <c r="Z141" i="2"/>
  <c r="AA141" i="2" s="1"/>
  <c r="X142" i="2" s="1"/>
  <c r="W147" i="5"/>
  <c r="V147" i="5" s="1"/>
  <c r="N148" i="5" s="1"/>
  <c r="V145" i="6"/>
  <c r="N146" i="6" s="1"/>
  <c r="P147" i="5"/>
  <c r="Q147" i="5"/>
  <c r="O148" i="5"/>
  <c r="V148" i="5" s="1"/>
  <c r="Z140" i="7"/>
  <c r="AA140" i="7" s="1"/>
  <c r="X141" i="7" s="1"/>
  <c r="O146" i="6"/>
  <c r="Q145" i="6"/>
  <c r="R123" i="5" l="1"/>
  <c r="E12" i="8"/>
  <c r="F12" i="8" s="1"/>
  <c r="S123" i="5" s="1"/>
  <c r="S117" i="6"/>
  <c r="T117" i="6"/>
  <c r="S120" i="1"/>
  <c r="T120" i="1"/>
  <c r="Q146" i="6"/>
  <c r="V146" i="6"/>
  <c r="N147" i="6" s="1"/>
  <c r="P146" i="6"/>
  <c r="Z141" i="7"/>
  <c r="AA141" i="7" s="1"/>
  <c r="X142" i="7" s="1"/>
  <c r="O149" i="5"/>
  <c r="N149" i="5"/>
  <c r="Q148" i="5"/>
  <c r="P148" i="5"/>
  <c r="Z142" i="2"/>
  <c r="AA142" i="2" s="1"/>
  <c r="X143" i="2" s="1"/>
  <c r="Z140" i="8"/>
  <c r="AA140" i="8" s="1"/>
  <c r="X141" i="8" s="1"/>
  <c r="O146" i="1"/>
  <c r="N146" i="1"/>
  <c r="P145" i="1"/>
  <c r="D14" i="7"/>
  <c r="O147" i="6"/>
  <c r="Q145" i="1"/>
  <c r="T123" i="5" l="1"/>
  <c r="U123" i="5" s="1"/>
  <c r="R124" i="5" s="1"/>
  <c r="Y123" i="5"/>
  <c r="U120" i="1"/>
  <c r="R121" i="1" s="1"/>
  <c r="U117" i="6"/>
  <c r="R118" i="6" s="1"/>
  <c r="P147" i="6"/>
  <c r="Z143" i="2"/>
  <c r="AA143" i="2" s="1"/>
  <c r="X144" i="2" s="1"/>
  <c r="V149" i="5"/>
  <c r="N150" i="5" s="1"/>
  <c r="Z141" i="8"/>
  <c r="AA141" i="8" s="1"/>
  <c r="X142" i="8" s="1"/>
  <c r="Q147" i="6"/>
  <c r="Q149" i="5"/>
  <c r="Z142" i="7"/>
  <c r="AA142" i="7" s="1"/>
  <c r="X143" i="7" s="1"/>
  <c r="O147" i="1"/>
  <c r="D14" i="2"/>
  <c r="V146" i="1"/>
  <c r="N147" i="1" s="1"/>
  <c r="P149" i="5"/>
  <c r="P146" i="1"/>
  <c r="O150" i="5"/>
  <c r="V150" i="5" s="1"/>
  <c r="O148" i="6"/>
  <c r="V148" i="6" s="1"/>
  <c r="Q146" i="1"/>
  <c r="W147" i="6"/>
  <c r="V147" i="6" s="1"/>
  <c r="N148" i="6" s="1"/>
  <c r="T124" i="5" l="1"/>
  <c r="S124" i="5"/>
  <c r="U124" i="5" s="1"/>
  <c r="R125" i="5" s="1"/>
  <c r="S118" i="6"/>
  <c r="T118" i="6"/>
  <c r="U118" i="6" s="1"/>
  <c r="R119" i="6" s="1"/>
  <c r="T121" i="1"/>
  <c r="S121" i="1"/>
  <c r="Z142" i="8"/>
  <c r="AA142" i="8" s="1"/>
  <c r="X143" i="8" s="1"/>
  <c r="O148" i="1"/>
  <c r="Q147" i="1"/>
  <c r="P147" i="1"/>
  <c r="O149" i="6"/>
  <c r="V149" i="6" s="1"/>
  <c r="N149" i="6"/>
  <c r="Q148" i="6"/>
  <c r="P148" i="6"/>
  <c r="Z143" i="7"/>
  <c r="AA143" i="7" s="1"/>
  <c r="X144" i="7" s="1"/>
  <c r="Z144" i="2"/>
  <c r="AA144" i="2" s="1"/>
  <c r="X145" i="2" s="1"/>
  <c r="O151" i="5"/>
  <c r="V151" i="5" s="1"/>
  <c r="N151" i="5"/>
  <c r="P150" i="5"/>
  <c r="W147" i="1"/>
  <c r="V147" i="1" s="1"/>
  <c r="N148" i="1" s="1"/>
  <c r="Q150" i="5"/>
  <c r="U121" i="1" l="1"/>
  <c r="R122" i="1" s="1"/>
  <c r="T125" i="5"/>
  <c r="S125" i="5"/>
  <c r="U125" i="5" s="1"/>
  <c r="R126" i="5" s="1"/>
  <c r="S119" i="6"/>
  <c r="T119" i="6"/>
  <c r="T122" i="1"/>
  <c r="S122" i="1"/>
  <c r="U122" i="1" s="1"/>
  <c r="R123" i="1" s="1"/>
  <c r="O149" i="1"/>
  <c r="V149" i="1" s="1"/>
  <c r="Q148" i="1"/>
  <c r="Z145" i="2"/>
  <c r="AA145" i="2" s="1"/>
  <c r="X146" i="2" s="1"/>
  <c r="P14" i="2"/>
  <c r="Q14" i="2" s="1"/>
  <c r="Z144" i="7"/>
  <c r="AA144" i="7" s="1"/>
  <c r="X145" i="7" s="1"/>
  <c r="Q149" i="6"/>
  <c r="P148" i="1"/>
  <c r="P151" i="5"/>
  <c r="P149" i="6"/>
  <c r="V148" i="1"/>
  <c r="N149" i="1" s="1"/>
  <c r="Z143" i="8"/>
  <c r="AA143" i="8" s="1"/>
  <c r="X144" i="8" s="1"/>
  <c r="Q151" i="5"/>
  <c r="O150" i="6"/>
  <c r="N150" i="6"/>
  <c r="N152" i="5"/>
  <c r="O152" i="5"/>
  <c r="V152" i="5" s="1"/>
  <c r="U119" i="6" l="1"/>
  <c r="R120" i="6" s="1"/>
  <c r="S126" i="5"/>
  <c r="T126" i="5"/>
  <c r="E12" i="2"/>
  <c r="F12" i="2" s="1"/>
  <c r="S123" i="1" s="1"/>
  <c r="U123" i="1" s="1"/>
  <c r="R124" i="1" s="1"/>
  <c r="Y123" i="1"/>
  <c r="T123" i="1"/>
  <c r="T120" i="6"/>
  <c r="S120" i="6"/>
  <c r="U120" i="6" s="1"/>
  <c r="R121" i="6" s="1"/>
  <c r="Q152" i="5"/>
  <c r="P152" i="5"/>
  <c r="AB146" i="2"/>
  <c r="Z146" i="2"/>
  <c r="Z144" i="8"/>
  <c r="AA144" i="8" s="1"/>
  <c r="X145" i="8" s="1"/>
  <c r="N150" i="1"/>
  <c r="O150" i="1"/>
  <c r="V150" i="1" s="1"/>
  <c r="P149" i="1"/>
  <c r="Q149" i="1"/>
  <c r="Z145" i="7"/>
  <c r="AA145" i="7" s="1"/>
  <c r="X146" i="7" s="1"/>
  <c r="Y150" i="7"/>
  <c r="Y153" i="2"/>
  <c r="Y156" i="8"/>
  <c r="Y154" i="2"/>
  <c r="Y155" i="8"/>
  <c r="Y157" i="2"/>
  <c r="Y155" i="2"/>
  <c r="Y152" i="8"/>
  <c r="Y146" i="2"/>
  <c r="Y156" i="2"/>
  <c r="Y151" i="8"/>
  <c r="Y150" i="8"/>
  <c r="Y156" i="7"/>
  <c r="Y148" i="7"/>
  <c r="Y149" i="8"/>
  <c r="Y147" i="2"/>
  <c r="Y147" i="8"/>
  <c r="Y148" i="8"/>
  <c r="Y153" i="8"/>
  <c r="Y148" i="2"/>
  <c r="Y155" i="7"/>
  <c r="Y157" i="8"/>
  <c r="Y157" i="7"/>
  <c r="Y149" i="2"/>
  <c r="Y147" i="7"/>
  <c r="Y146" i="8"/>
  <c r="Y149" i="7"/>
  <c r="Y150" i="2"/>
  <c r="Y154" i="7"/>
  <c r="Y152" i="7"/>
  <c r="Y153" i="7"/>
  <c r="Y151" i="2"/>
  <c r="Y146" i="7"/>
  <c r="Y151" i="7"/>
  <c r="Y154" i="8"/>
  <c r="Y152" i="2"/>
  <c r="Q150" i="6"/>
  <c r="V150" i="6"/>
  <c r="N151" i="6" s="1"/>
  <c r="O151" i="6"/>
  <c r="P150" i="6"/>
  <c r="N153" i="5"/>
  <c r="O153" i="5"/>
  <c r="V153" i="5" s="1"/>
  <c r="AA146" i="2" l="1"/>
  <c r="X147" i="2" s="1"/>
  <c r="U126" i="5"/>
  <c r="R127" i="5" s="1"/>
  <c r="Q150" i="1"/>
  <c r="P14" i="7"/>
  <c r="Q14" i="7" s="1"/>
  <c r="S127" i="5"/>
  <c r="T127" i="5"/>
  <c r="T124" i="1"/>
  <c r="S124" i="1"/>
  <c r="U124" i="1" s="1"/>
  <c r="R125" i="1" s="1"/>
  <c r="S121" i="6"/>
  <c r="U121" i="6" s="1"/>
  <c r="R122" i="6" s="1"/>
  <c r="T121" i="6"/>
  <c r="P153" i="5"/>
  <c r="Q151" i="6"/>
  <c r="V151" i="6"/>
  <c r="N152" i="6" s="1"/>
  <c r="Z145" i="8"/>
  <c r="AA145" i="8" s="1"/>
  <c r="X146" i="8" s="1"/>
  <c r="P14" i="8"/>
  <c r="Q14" i="8" s="1"/>
  <c r="Z147" i="2"/>
  <c r="AA147" i="2" s="1"/>
  <c r="X148" i="2" s="1"/>
  <c r="O152" i="6"/>
  <c r="Z146" i="7"/>
  <c r="AA146" i="7" s="1"/>
  <c r="X147" i="7" s="1"/>
  <c r="AB146" i="7"/>
  <c r="O154" i="5"/>
  <c r="N154" i="5"/>
  <c r="Q153" i="5"/>
  <c r="P150" i="1"/>
  <c r="P151" i="6"/>
  <c r="N151" i="1"/>
  <c r="O151" i="1"/>
  <c r="V151" i="1" s="1"/>
  <c r="P154" i="5" l="1"/>
  <c r="U127" i="5"/>
  <c r="R128" i="5" s="1"/>
  <c r="S122" i="6"/>
  <c r="T122" i="6"/>
  <c r="T125" i="1"/>
  <c r="S125" i="1"/>
  <c r="U125" i="1" s="1"/>
  <c r="R126" i="1" s="1"/>
  <c r="Q154" i="5"/>
  <c r="V154" i="5"/>
  <c r="N155" i="5" s="1"/>
  <c r="P152" i="6"/>
  <c r="V152" i="6"/>
  <c r="N153" i="6" s="1"/>
  <c r="Z148" i="2"/>
  <c r="AA148" i="2" s="1"/>
  <c r="X149" i="2" s="1"/>
  <c r="Z147" i="7"/>
  <c r="AA147" i="7" s="1"/>
  <c r="X148" i="7" s="1"/>
  <c r="AB146" i="8"/>
  <c r="Z146" i="8"/>
  <c r="AA146" i="8" s="1"/>
  <c r="X147" i="8" s="1"/>
  <c r="Q151" i="1"/>
  <c r="O155" i="5"/>
  <c r="P151" i="1"/>
  <c r="O153" i="6"/>
  <c r="Q152" i="6"/>
  <c r="O152" i="1"/>
  <c r="N152" i="1"/>
  <c r="U122" i="6" l="1"/>
  <c r="S128" i="5"/>
  <c r="U128" i="5" s="1"/>
  <c r="R129" i="5" s="1"/>
  <c r="T128" i="5"/>
  <c r="S126" i="1"/>
  <c r="U126" i="1" s="1"/>
  <c r="R127" i="1" s="1"/>
  <c r="T126" i="1"/>
  <c r="Q155" i="5"/>
  <c r="P155" i="5"/>
  <c r="V155" i="5"/>
  <c r="Z148" i="7"/>
  <c r="AA148" i="7" s="1"/>
  <c r="X149" i="7" s="1"/>
  <c r="Z149" i="2"/>
  <c r="AA149" i="2" s="1"/>
  <c r="X150" i="2" s="1"/>
  <c r="Z147" i="8"/>
  <c r="AA147" i="8" s="1"/>
  <c r="X148" i="8" s="1"/>
  <c r="V152" i="1"/>
  <c r="N153" i="1" s="1"/>
  <c r="Q152" i="1"/>
  <c r="P153" i="6"/>
  <c r="N156" i="5"/>
  <c r="O156" i="5"/>
  <c r="V153" i="6"/>
  <c r="N154" i="6" s="1"/>
  <c r="P152" i="1"/>
  <c r="Q153" i="6"/>
  <c r="O153" i="1"/>
  <c r="O154" i="6"/>
  <c r="T129" i="5" l="1"/>
  <c r="S129" i="5"/>
  <c r="U129" i="5" s="1"/>
  <c r="R130" i="5" s="1"/>
  <c r="R123" i="6"/>
  <c r="E12" i="7"/>
  <c r="F12" i="7" s="1"/>
  <c r="S127" i="1"/>
  <c r="T127" i="1"/>
  <c r="P156" i="5"/>
  <c r="P154" i="6"/>
  <c r="O154" i="1"/>
  <c r="V154" i="1" s="1"/>
  <c r="Z149" i="7"/>
  <c r="AA149" i="7" s="1"/>
  <c r="X150" i="7" s="1"/>
  <c r="Z150" i="2"/>
  <c r="AA150" i="2" s="1"/>
  <c r="X151" i="2" s="1"/>
  <c r="Z148" i="8"/>
  <c r="AA148" i="8" s="1"/>
  <c r="X149" i="8" s="1"/>
  <c r="V153" i="1"/>
  <c r="N154" i="1" s="1"/>
  <c r="V154" i="6"/>
  <c r="N155" i="6" s="1"/>
  <c r="Q154" i="6"/>
  <c r="V156" i="5"/>
  <c r="N157" i="5" s="1"/>
  <c r="Q156" i="5"/>
  <c r="O155" i="6"/>
  <c r="Q153" i="1"/>
  <c r="P153" i="1"/>
  <c r="O157" i="5"/>
  <c r="V157" i="5" s="1"/>
  <c r="S130" i="5" l="1"/>
  <c r="U130" i="5" s="1"/>
  <c r="R131" i="5" s="1"/>
  <c r="T130" i="5"/>
  <c r="S123" i="6"/>
  <c r="T123" i="6"/>
  <c r="Y123" i="6"/>
  <c r="U127" i="1"/>
  <c r="R128" i="1" s="1"/>
  <c r="O155" i="1"/>
  <c r="V155" i="1" s="1"/>
  <c r="N155" i="1"/>
  <c r="P154" i="1"/>
  <c r="Z149" i="8"/>
  <c r="AA149" i="8" s="1"/>
  <c r="X150" i="8" s="1"/>
  <c r="Z150" i="7"/>
  <c r="AA150" i="7" s="1"/>
  <c r="X151" i="7" s="1"/>
  <c r="O158" i="5"/>
  <c r="V158" i="5" s="1"/>
  <c r="N158" i="5"/>
  <c r="O156" i="6"/>
  <c r="P155" i="6"/>
  <c r="Q155" i="6"/>
  <c r="Z151" i="2"/>
  <c r="AA151" i="2" s="1"/>
  <c r="X152" i="2" s="1"/>
  <c r="Q157" i="5"/>
  <c r="P157" i="5"/>
  <c r="V155" i="6"/>
  <c r="N156" i="6" s="1"/>
  <c r="Q154" i="1"/>
  <c r="U123" i="6" l="1"/>
  <c r="R124" i="6" s="1"/>
  <c r="T124" i="6" s="1"/>
  <c r="S131" i="5"/>
  <c r="U131" i="5" s="1"/>
  <c r="R132" i="5" s="1"/>
  <c r="T131" i="5"/>
  <c r="S128" i="1"/>
  <c r="T128" i="1"/>
  <c r="Q158" i="5"/>
  <c r="Q155" i="1"/>
  <c r="Z152" i="2"/>
  <c r="AA152" i="2" s="1"/>
  <c r="X153" i="2" s="1"/>
  <c r="Z151" i="7"/>
  <c r="AA151" i="7" s="1"/>
  <c r="X152" i="7" s="1"/>
  <c r="O157" i="6"/>
  <c r="V157" i="6" s="1"/>
  <c r="Q156" i="6"/>
  <c r="P156" i="6"/>
  <c r="P158" i="5"/>
  <c r="D15" i="8"/>
  <c r="N159" i="5"/>
  <c r="O159" i="5"/>
  <c r="Q159" i="5" s="1"/>
  <c r="P155" i="1"/>
  <c r="Z150" i="8"/>
  <c r="AA150" i="8" s="1"/>
  <c r="X151" i="8" s="1"/>
  <c r="V156" i="6"/>
  <c r="N157" i="6" s="1"/>
  <c r="N156" i="1"/>
  <c r="O156" i="1"/>
  <c r="V156" i="1" s="1"/>
  <c r="S124" i="6" l="1"/>
  <c r="U124" i="6" s="1"/>
  <c r="R125" i="6" s="1"/>
  <c r="T132" i="5"/>
  <c r="S132" i="5"/>
  <c r="U132" i="5" s="1"/>
  <c r="R133" i="5" s="1"/>
  <c r="S125" i="6"/>
  <c r="U125" i="6" s="1"/>
  <c r="R126" i="6" s="1"/>
  <c r="T125" i="6"/>
  <c r="U128" i="1"/>
  <c r="R129" i="1" s="1"/>
  <c r="P156" i="1"/>
  <c r="N158" i="6"/>
  <c r="O158" i="6"/>
  <c r="Q157" i="6"/>
  <c r="P157" i="6"/>
  <c r="Z151" i="8"/>
  <c r="AA151" i="8" s="1"/>
  <c r="X152" i="8" s="1"/>
  <c r="Z153" i="2"/>
  <c r="AA153" i="2" s="1"/>
  <c r="X154" i="2" s="1"/>
  <c r="Z152" i="7"/>
  <c r="AA152" i="7" s="1"/>
  <c r="X153" i="7" s="1"/>
  <c r="N157" i="1"/>
  <c r="O157" i="1"/>
  <c r="V157" i="1" s="1"/>
  <c r="O160" i="5"/>
  <c r="W159" i="5"/>
  <c r="V159" i="5" s="1"/>
  <c r="N160" i="5" s="1"/>
  <c r="Q156" i="1"/>
  <c r="P159" i="5"/>
  <c r="S126" i="6" l="1"/>
  <c r="U126" i="6" s="1"/>
  <c r="R127" i="6" s="1"/>
  <c r="S127" i="6" s="1"/>
  <c r="T126" i="6"/>
  <c r="T133" i="5"/>
  <c r="S133" i="5"/>
  <c r="U133" i="5" s="1"/>
  <c r="R134" i="5" s="1"/>
  <c r="T129" i="1"/>
  <c r="S129" i="1"/>
  <c r="U129" i="1" s="1"/>
  <c r="R130" i="1" s="1"/>
  <c r="O161" i="5"/>
  <c r="V161" i="5" s="1"/>
  <c r="Z154" i="2"/>
  <c r="AA154" i="2" s="1"/>
  <c r="X155" i="2" s="1"/>
  <c r="P160" i="5"/>
  <c r="Z152" i="8"/>
  <c r="AA152" i="8" s="1"/>
  <c r="X153" i="8" s="1"/>
  <c r="P157" i="1"/>
  <c r="V158" i="6"/>
  <c r="N159" i="6" s="1"/>
  <c r="Q160" i="5"/>
  <c r="O158" i="1"/>
  <c r="N158" i="1"/>
  <c r="O159" i="6"/>
  <c r="D15" i="7"/>
  <c r="Q158" i="6"/>
  <c r="Z153" i="7"/>
  <c r="AA153" i="7" s="1"/>
  <c r="X154" i="7" s="1"/>
  <c r="Q157" i="1"/>
  <c r="P158" i="6"/>
  <c r="V160" i="5"/>
  <c r="N161" i="5" s="1"/>
  <c r="Q158" i="1" l="1"/>
  <c r="T127" i="6"/>
  <c r="U127" i="6" s="1"/>
  <c r="R128" i="6" s="1"/>
  <c r="T134" i="5"/>
  <c r="S134" i="5"/>
  <c r="U134" i="5" s="1"/>
  <c r="R135" i="5" s="1"/>
  <c r="E13" i="8"/>
  <c r="F13" i="8" s="1"/>
  <c r="T130" i="1"/>
  <c r="S130" i="1"/>
  <c r="U130" i="1" s="1"/>
  <c r="R131" i="1" s="1"/>
  <c r="Z154" i="7"/>
  <c r="AA154" i="7" s="1"/>
  <c r="X155" i="7" s="1"/>
  <c r="Z155" i="2"/>
  <c r="AA155" i="2" s="1"/>
  <c r="X156" i="2" s="1"/>
  <c r="O160" i="6"/>
  <c r="P159" i="6"/>
  <c r="N162" i="5"/>
  <c r="O162" i="5"/>
  <c r="V162" i="5" s="1"/>
  <c r="Q161" i="5"/>
  <c r="Z153" i="8"/>
  <c r="AA153" i="8" s="1"/>
  <c r="X154" i="8" s="1"/>
  <c r="P161" i="5"/>
  <c r="V158" i="1"/>
  <c r="N159" i="1" s="1"/>
  <c r="W159" i="6"/>
  <c r="V159" i="6" s="1"/>
  <c r="N160" i="6" s="1"/>
  <c r="P158" i="1"/>
  <c r="Q159" i="6"/>
  <c r="O159" i="1"/>
  <c r="D15" i="2"/>
  <c r="S135" i="5" l="1"/>
  <c r="U135" i="5" s="1"/>
  <c r="R136" i="5" s="1"/>
  <c r="T135" i="5"/>
  <c r="Y135" i="5"/>
  <c r="T128" i="6"/>
  <c r="S128" i="6"/>
  <c r="U128" i="6" s="1"/>
  <c r="R129" i="6" s="1"/>
  <c r="T129" i="6" s="1"/>
  <c r="T131" i="1"/>
  <c r="S131" i="1"/>
  <c r="U131" i="1" s="1"/>
  <c r="R132" i="1" s="1"/>
  <c r="P162" i="5"/>
  <c r="O160" i="1"/>
  <c r="V160" i="1" s="1"/>
  <c r="P159" i="1"/>
  <c r="Z156" i="2"/>
  <c r="AA156" i="2" s="1"/>
  <c r="X157" i="2" s="1"/>
  <c r="O161" i="6"/>
  <c r="V161" i="6" s="1"/>
  <c r="P160" i="6"/>
  <c r="Z154" i="8"/>
  <c r="AA154" i="8" s="1"/>
  <c r="X155" i="8" s="1"/>
  <c r="W159" i="1"/>
  <c r="V159" i="1" s="1"/>
  <c r="N160" i="1" s="1"/>
  <c r="Q160" i="6"/>
  <c r="V160" i="6"/>
  <c r="N161" i="6" s="1"/>
  <c r="N163" i="5"/>
  <c r="O163" i="5"/>
  <c r="Q162" i="5"/>
  <c r="Q159" i="1"/>
  <c r="Z155" i="7"/>
  <c r="AA155" i="7" s="1"/>
  <c r="X156" i="7" s="1"/>
  <c r="S129" i="6" l="1"/>
  <c r="U129" i="6" s="1"/>
  <c r="R130" i="6" s="1"/>
  <c r="T130" i="6" s="1"/>
  <c r="S136" i="5"/>
  <c r="T136" i="5"/>
  <c r="S132" i="1"/>
  <c r="T132" i="1"/>
  <c r="U132" i="1" s="1"/>
  <c r="R133" i="1" s="1"/>
  <c r="P163" i="5"/>
  <c r="Z156" i="7"/>
  <c r="AA156" i="7" s="1"/>
  <c r="X157" i="7" s="1"/>
  <c r="Z155" i="8"/>
  <c r="AA155" i="8" s="1"/>
  <c r="X156" i="8" s="1"/>
  <c r="Z157" i="2"/>
  <c r="AA157" i="2" s="1"/>
  <c r="X158" i="2" s="1"/>
  <c r="N161" i="1"/>
  <c r="O161" i="1"/>
  <c r="V161" i="1" s="1"/>
  <c r="Q160" i="1"/>
  <c r="P160" i="1"/>
  <c r="N162" i="6"/>
  <c r="O162" i="6"/>
  <c r="O164" i="5"/>
  <c r="Q163" i="5"/>
  <c r="V163" i="5"/>
  <c r="N164" i="5" s="1"/>
  <c r="Q161" i="6"/>
  <c r="P161" i="6"/>
  <c r="U136" i="5" l="1"/>
  <c r="R137" i="5" s="1"/>
  <c r="S130" i="6"/>
  <c r="U130" i="6" s="1"/>
  <c r="R131" i="6" s="1"/>
  <c r="S131" i="6" s="1"/>
  <c r="S137" i="5"/>
  <c r="T137" i="5"/>
  <c r="S133" i="1"/>
  <c r="T133" i="1"/>
  <c r="P15" i="2"/>
  <c r="Q15" i="2" s="1"/>
  <c r="Y159" i="2" s="1"/>
  <c r="Q161" i="1"/>
  <c r="P162" i="6"/>
  <c r="O165" i="5"/>
  <c r="V165" i="5" s="1"/>
  <c r="Q164" i="5"/>
  <c r="P164" i="5"/>
  <c r="AB158" i="2"/>
  <c r="Z158" i="2"/>
  <c r="Z156" i="8"/>
  <c r="AA156" i="8" s="1"/>
  <c r="X157" i="8" s="1"/>
  <c r="P15" i="7"/>
  <c r="Q15" i="7" s="1"/>
  <c r="Z157" i="7"/>
  <c r="AA157" i="7" s="1"/>
  <c r="X158" i="7" s="1"/>
  <c r="V164" i="5"/>
  <c r="N165" i="5" s="1"/>
  <c r="Q162" i="6"/>
  <c r="P161" i="1"/>
  <c r="O163" i="6"/>
  <c r="V163" i="6" s="1"/>
  <c r="V162" i="6"/>
  <c r="N163" i="6" s="1"/>
  <c r="N162" i="1"/>
  <c r="O162" i="1"/>
  <c r="V162" i="1" s="1"/>
  <c r="Y163" i="8" l="1"/>
  <c r="T131" i="6"/>
  <c r="U131" i="6" s="1"/>
  <c r="R132" i="6" s="1"/>
  <c r="Y167" i="8"/>
  <c r="U133" i="1"/>
  <c r="R134" i="1" s="1"/>
  <c r="T134" i="1" s="1"/>
  <c r="Y166" i="2"/>
  <c r="Y162" i="8"/>
  <c r="Y164" i="7"/>
  <c r="U137" i="5"/>
  <c r="R138" i="5" s="1"/>
  <c r="Y168" i="7"/>
  <c r="Y165" i="8"/>
  <c r="Y158" i="7"/>
  <c r="Y166" i="7"/>
  <c r="Y164" i="8"/>
  <c r="Y159" i="7"/>
  <c r="Y159" i="8"/>
  <c r="Y163" i="7"/>
  <c r="Y158" i="2"/>
  <c r="AA158" i="2" s="1"/>
  <c r="X159" i="2" s="1"/>
  <c r="Z159" i="2" s="1"/>
  <c r="AA159" i="2" s="1"/>
  <c r="X160" i="2" s="1"/>
  <c r="Y161" i="2"/>
  <c r="Y163" i="2"/>
  <c r="Y160" i="7"/>
  <c r="Y168" i="2"/>
  <c r="Y167" i="7"/>
  <c r="Y160" i="2"/>
  <c r="Y167" i="2"/>
  <c r="Y162" i="7"/>
  <c r="Y161" i="8"/>
  <c r="Y168" i="8"/>
  <c r="Y165" i="2"/>
  <c r="Y160" i="8"/>
  <c r="Y169" i="8"/>
  <c r="Y169" i="2"/>
  <c r="Y158" i="8"/>
  <c r="Y161" i="7"/>
  <c r="Y165" i="7"/>
  <c r="Y162" i="2"/>
  <c r="Y169" i="7"/>
  <c r="Y166" i="8"/>
  <c r="Y164" i="2"/>
  <c r="Q162" i="1"/>
  <c r="P162" i="1"/>
  <c r="N164" i="6"/>
  <c r="O164" i="6"/>
  <c r="Z157" i="8"/>
  <c r="AA157" i="8" s="1"/>
  <c r="X158" i="8" s="1"/>
  <c r="P15" i="8"/>
  <c r="Q15" i="8" s="1"/>
  <c r="O166" i="5"/>
  <c r="N166" i="5"/>
  <c r="Z158" i="7"/>
  <c r="AA158" i="7" s="1"/>
  <c r="X159" i="7" s="1"/>
  <c r="AB158" i="7"/>
  <c r="Q165" i="5"/>
  <c r="N163" i="1"/>
  <c r="O163" i="1"/>
  <c r="P165" i="5"/>
  <c r="Q163" i="6"/>
  <c r="P163" i="6"/>
  <c r="Q163" i="1" l="1"/>
  <c r="T132" i="6"/>
  <c r="S132" i="6"/>
  <c r="U132" i="6" s="1"/>
  <c r="R133" i="6" s="1"/>
  <c r="T133" i="6" s="1"/>
  <c r="T138" i="5"/>
  <c r="S138" i="5"/>
  <c r="U138" i="5" s="1"/>
  <c r="R139" i="5" s="1"/>
  <c r="S134" i="1"/>
  <c r="U134" i="1" s="1"/>
  <c r="E13" i="2" s="1"/>
  <c r="F13" i="2" s="1"/>
  <c r="Q166" i="5"/>
  <c r="V166" i="5"/>
  <c r="N167" i="5" s="1"/>
  <c r="P166" i="5"/>
  <c r="Z160" i="2"/>
  <c r="AA160" i="2" s="1"/>
  <c r="X161" i="2" s="1"/>
  <c r="AB158" i="8"/>
  <c r="Z158" i="8"/>
  <c r="AA158" i="8" s="1"/>
  <c r="X159" i="8" s="1"/>
  <c r="Z159" i="7"/>
  <c r="AA159" i="7" s="1"/>
  <c r="X160" i="7" s="1"/>
  <c r="V164" i="6"/>
  <c r="N165" i="6" s="1"/>
  <c r="P163" i="1"/>
  <c r="O165" i="6"/>
  <c r="V165" i="6" s="1"/>
  <c r="P164" i="6"/>
  <c r="V163" i="1"/>
  <c r="N164" i="1" s="1"/>
  <c r="Q164" i="6"/>
  <c r="O164" i="1"/>
  <c r="V164" i="1" s="1"/>
  <c r="O167" i="5"/>
  <c r="V167" i="5" s="1"/>
  <c r="S133" i="6" l="1"/>
  <c r="U133" i="6" s="1"/>
  <c r="R134" i="6" s="1"/>
  <c r="T134" i="6" s="1"/>
  <c r="R135" i="1"/>
  <c r="S139" i="5"/>
  <c r="T139" i="5"/>
  <c r="S134" i="6"/>
  <c r="S135" i="1"/>
  <c r="U135" i="1" s="1"/>
  <c r="R136" i="1" s="1"/>
  <c r="T135" i="1"/>
  <c r="Y135" i="1"/>
  <c r="O166" i="6"/>
  <c r="V166" i="6" s="1"/>
  <c r="N166" i="6"/>
  <c r="Z160" i="7"/>
  <c r="AA160" i="7" s="1"/>
  <c r="X161" i="7" s="1"/>
  <c r="Z159" i="8"/>
  <c r="AA159" i="8" s="1"/>
  <c r="X160" i="8" s="1"/>
  <c r="Z161" i="2"/>
  <c r="AA161" i="2" s="1"/>
  <c r="X162" i="2" s="1"/>
  <c r="O168" i="5"/>
  <c r="N168" i="5"/>
  <c r="Q167" i="5"/>
  <c r="N165" i="1"/>
  <c r="O165" i="1"/>
  <c r="V165" i="1" s="1"/>
  <c r="P167" i="5"/>
  <c r="Q164" i="1"/>
  <c r="P164" i="1"/>
  <c r="P165" i="6"/>
  <c r="Q165" i="6"/>
  <c r="U139" i="5" l="1"/>
  <c r="R140" i="5" s="1"/>
  <c r="T140" i="5" s="1"/>
  <c r="S140" i="5"/>
  <c r="U134" i="6"/>
  <c r="R135" i="6" s="1"/>
  <c r="E13" i="7"/>
  <c r="F13" i="7" s="1"/>
  <c r="T136" i="1"/>
  <c r="S136" i="1"/>
  <c r="U136" i="1" s="1"/>
  <c r="R137" i="1" s="1"/>
  <c r="P165" i="1"/>
  <c r="Q165" i="1"/>
  <c r="P168" i="5"/>
  <c r="Z160" i="8"/>
  <c r="AA160" i="8" s="1"/>
  <c r="X161" i="8" s="1"/>
  <c r="Z162" i="2"/>
  <c r="AA162" i="2" s="1"/>
  <c r="X163" i="2" s="1"/>
  <c r="O169" i="5"/>
  <c r="V169" i="5" s="1"/>
  <c r="V168" i="5"/>
  <c r="N169" i="5" s="1"/>
  <c r="Q166" i="6"/>
  <c r="Q168" i="5"/>
  <c r="P166" i="6"/>
  <c r="Z161" i="7"/>
  <c r="AA161" i="7" s="1"/>
  <c r="X162" i="7" s="1"/>
  <c r="N167" i="6"/>
  <c r="O167" i="6"/>
  <c r="N166" i="1"/>
  <c r="O166" i="1"/>
  <c r="U140" i="5" l="1"/>
  <c r="R141" i="5" s="1"/>
  <c r="S141" i="5" s="1"/>
  <c r="T137" i="1"/>
  <c r="S137" i="1"/>
  <c r="U137" i="1" s="1"/>
  <c r="R138" i="1" s="1"/>
  <c r="S135" i="6"/>
  <c r="T135" i="6"/>
  <c r="Y135" i="6"/>
  <c r="Q169" i="5"/>
  <c r="P167" i="6"/>
  <c r="Z163" i="2"/>
  <c r="AA163" i="2" s="1"/>
  <c r="X164" i="2" s="1"/>
  <c r="Z162" i="7"/>
  <c r="AA162" i="7" s="1"/>
  <c r="X163" i="7" s="1"/>
  <c r="Z161" i="8"/>
  <c r="AA161" i="8" s="1"/>
  <c r="X162" i="8" s="1"/>
  <c r="V167" i="6"/>
  <c r="N168" i="6" s="1"/>
  <c r="Q166" i="1"/>
  <c r="O170" i="5"/>
  <c r="V170" i="5" s="1"/>
  <c r="N170" i="5"/>
  <c r="P169" i="5"/>
  <c r="Q167" i="6"/>
  <c r="O168" i="6"/>
  <c r="V168" i="6" s="1"/>
  <c r="V166" i="1"/>
  <c r="N167" i="1"/>
  <c r="O167" i="1"/>
  <c r="V167" i="1" s="1"/>
  <c r="P166" i="1"/>
  <c r="T141" i="5" l="1"/>
  <c r="U141" i="5"/>
  <c r="R142" i="5" s="1"/>
  <c r="U135" i="6"/>
  <c r="R136" i="6" s="1"/>
  <c r="T138" i="1"/>
  <c r="S138" i="1"/>
  <c r="U138" i="1" s="1"/>
  <c r="R139" i="1" s="1"/>
  <c r="P167" i="1"/>
  <c r="P170" i="5"/>
  <c r="Z162" i="8"/>
  <c r="AA162" i="8" s="1"/>
  <c r="X163" i="8" s="1"/>
  <c r="N169" i="6"/>
  <c r="O169" i="6"/>
  <c r="Q169" i="6" s="1"/>
  <c r="Z163" i="7"/>
  <c r="AA163" i="7" s="1"/>
  <c r="X164" i="7" s="1"/>
  <c r="Z164" i="2"/>
  <c r="AA164" i="2" s="1"/>
  <c r="X165" i="2" s="1"/>
  <c r="N171" i="5"/>
  <c r="O171" i="5"/>
  <c r="D16" i="8"/>
  <c r="Q168" i="6"/>
  <c r="P168" i="6"/>
  <c r="Q170" i="5"/>
  <c r="Q167" i="1"/>
  <c r="N168" i="1"/>
  <c r="O168" i="1"/>
  <c r="V168" i="1" s="1"/>
  <c r="S142" i="5" l="1"/>
  <c r="U142" i="5" s="1"/>
  <c r="R143" i="5" s="1"/>
  <c r="T142" i="5"/>
  <c r="S139" i="1"/>
  <c r="T139" i="1"/>
  <c r="T136" i="6"/>
  <c r="S136" i="6"/>
  <c r="V169" i="6"/>
  <c r="N170" i="6" s="1"/>
  <c r="Z164" i="7"/>
  <c r="AA164" i="7" s="1"/>
  <c r="X165" i="7" s="1"/>
  <c r="Z163" i="8"/>
  <c r="AA163" i="8" s="1"/>
  <c r="X164" i="8" s="1"/>
  <c r="N169" i="1"/>
  <c r="O169" i="1"/>
  <c r="Q171" i="5"/>
  <c r="O172" i="5"/>
  <c r="P169" i="6"/>
  <c r="W171" i="5"/>
  <c r="V171" i="5" s="1"/>
  <c r="N172" i="5" s="1"/>
  <c r="O170" i="6"/>
  <c r="V170" i="6" s="1"/>
  <c r="Z165" i="2"/>
  <c r="AA165" i="2" s="1"/>
  <c r="X166" i="2" s="1"/>
  <c r="P171" i="5"/>
  <c r="Q168" i="1"/>
  <c r="P168" i="1"/>
  <c r="T143" i="5" l="1"/>
  <c r="S143" i="5"/>
  <c r="U143" i="5" s="1"/>
  <c r="R144" i="5" s="1"/>
  <c r="U139" i="1"/>
  <c r="R140" i="1" s="1"/>
  <c r="S140" i="1" s="1"/>
  <c r="U136" i="6"/>
  <c r="R137" i="6" s="1"/>
  <c r="P170" i="6"/>
  <c r="Z166" i="2"/>
  <c r="AA166" i="2" s="1"/>
  <c r="X167" i="2" s="1"/>
  <c r="Z164" i="8"/>
  <c r="AA164" i="8" s="1"/>
  <c r="X165" i="8" s="1"/>
  <c r="Z165" i="7"/>
  <c r="AA165" i="7" s="1"/>
  <c r="X166" i="7" s="1"/>
  <c r="O173" i="5"/>
  <c r="N171" i="6"/>
  <c r="D16" i="7"/>
  <c r="O171" i="6"/>
  <c r="Q169" i="1"/>
  <c r="V172" i="5"/>
  <c r="N173" i="5" s="1"/>
  <c r="P169" i="1"/>
  <c r="Q170" i="6"/>
  <c r="Q172" i="5"/>
  <c r="V169" i="1"/>
  <c r="N170" i="1" s="1"/>
  <c r="O170" i="1"/>
  <c r="P172" i="5"/>
  <c r="S144" i="5" l="1"/>
  <c r="T144" i="5"/>
  <c r="T140" i="1"/>
  <c r="U140" i="1"/>
  <c r="R141" i="1" s="1"/>
  <c r="S137" i="6"/>
  <c r="U137" i="6" s="1"/>
  <c r="R138" i="6" s="1"/>
  <c r="T137" i="6"/>
  <c r="Q170" i="1"/>
  <c r="Q173" i="5"/>
  <c r="P170" i="1"/>
  <c r="Z165" i="8"/>
  <c r="AA165" i="8" s="1"/>
  <c r="X166" i="8" s="1"/>
  <c r="O174" i="5"/>
  <c r="Z166" i="7"/>
  <c r="AA166" i="7" s="1"/>
  <c r="X167" i="7" s="1"/>
  <c r="Z167" i="2"/>
  <c r="AA167" i="2" s="1"/>
  <c r="X168" i="2" s="1"/>
  <c r="W171" i="6"/>
  <c r="V171" i="6" s="1"/>
  <c r="N172" i="6" s="1"/>
  <c r="O171" i="1"/>
  <c r="D16" i="2"/>
  <c r="P173" i="5"/>
  <c r="V173" i="5"/>
  <c r="N174" i="5" s="1"/>
  <c r="Q171" i="6"/>
  <c r="V170" i="1"/>
  <c r="N171" i="1" s="1"/>
  <c r="O172" i="6"/>
  <c r="P171" i="6"/>
  <c r="U144" i="5" l="1"/>
  <c r="R145" i="5" s="1"/>
  <c r="S138" i="6"/>
  <c r="U138" i="6" s="1"/>
  <c r="R139" i="6" s="1"/>
  <c r="T138" i="6"/>
  <c r="T141" i="1"/>
  <c r="S141" i="1"/>
  <c r="U141" i="1" s="1"/>
  <c r="R142" i="1" s="1"/>
  <c r="P174" i="5"/>
  <c r="V174" i="5"/>
  <c r="N175" i="5" s="1"/>
  <c r="O172" i="1"/>
  <c r="P171" i="1"/>
  <c r="O173" i="6"/>
  <c r="P172" i="6"/>
  <c r="Z167" i="7"/>
  <c r="AA167" i="7" s="1"/>
  <c r="X168" i="7" s="1"/>
  <c r="Z166" i="8"/>
  <c r="AA166" i="8" s="1"/>
  <c r="X167" i="8" s="1"/>
  <c r="O175" i="5"/>
  <c r="Q174" i="5"/>
  <c r="Q171" i="1"/>
  <c r="Z168" i="2"/>
  <c r="AA168" i="2" s="1"/>
  <c r="X169" i="2" s="1"/>
  <c r="Q172" i="6"/>
  <c r="W171" i="1"/>
  <c r="V171" i="1" s="1"/>
  <c r="N172" i="1" s="1"/>
  <c r="V172" i="6"/>
  <c r="N173" i="6" s="1"/>
  <c r="S145" i="5" l="1"/>
  <c r="U145" i="5" s="1"/>
  <c r="R146" i="5" s="1"/>
  <c r="T145" i="5"/>
  <c r="S142" i="1"/>
  <c r="T142" i="1"/>
  <c r="U142" i="1" s="1"/>
  <c r="R143" i="1" s="1"/>
  <c r="S139" i="6"/>
  <c r="T139" i="6"/>
  <c r="P175" i="5"/>
  <c r="Q175" i="5"/>
  <c r="P16" i="2"/>
  <c r="Q16" i="2" s="1"/>
  <c r="Z169" i="2"/>
  <c r="AA169" i="2" s="1"/>
  <c r="X170" i="2" s="1"/>
  <c r="O173" i="1"/>
  <c r="V173" i="1" s="1"/>
  <c r="Z167" i="8"/>
  <c r="AA167" i="8" s="1"/>
  <c r="X168" i="8" s="1"/>
  <c r="O174" i="6"/>
  <c r="V174" i="6" s="1"/>
  <c r="Q173" i="6"/>
  <c r="P173" i="6"/>
  <c r="P172" i="1"/>
  <c r="V175" i="5"/>
  <c r="N176" i="5" s="1"/>
  <c r="Q172" i="1"/>
  <c r="O176" i="5"/>
  <c r="V176" i="5" s="1"/>
  <c r="V173" i="6"/>
  <c r="N174" i="6" s="1"/>
  <c r="V172" i="1"/>
  <c r="N173" i="1" s="1"/>
  <c r="Z168" i="7"/>
  <c r="AA168" i="7" s="1"/>
  <c r="X169" i="7" s="1"/>
  <c r="U139" i="6" l="1"/>
  <c r="R140" i="6" s="1"/>
  <c r="S146" i="5"/>
  <c r="T146" i="5"/>
  <c r="T140" i="6"/>
  <c r="S140" i="6"/>
  <c r="U140" i="6" s="1"/>
  <c r="R141" i="6" s="1"/>
  <c r="S143" i="1"/>
  <c r="T143" i="1"/>
  <c r="Z168" i="8"/>
  <c r="AA168" i="8" s="1"/>
  <c r="X169" i="8" s="1"/>
  <c r="Z169" i="7"/>
  <c r="AA169" i="7" s="1"/>
  <c r="X170" i="7" s="1"/>
  <c r="N174" i="1"/>
  <c r="O174" i="1"/>
  <c r="V174" i="1" s="1"/>
  <c r="P173" i="1"/>
  <c r="N175" i="6"/>
  <c r="O175" i="6"/>
  <c r="O177" i="5"/>
  <c r="N177" i="5"/>
  <c r="AB170" i="2"/>
  <c r="Z170" i="2"/>
  <c r="P176" i="5"/>
  <c r="P174" i="6"/>
  <c r="Q174" i="6"/>
  <c r="Q176" i="5"/>
  <c r="Q173" i="1"/>
  <c r="Y179" i="8"/>
  <c r="Y176" i="8"/>
  <c r="Y173" i="2"/>
  <c r="Y175" i="8"/>
  <c r="Y171" i="2"/>
  <c r="Y180" i="7"/>
  <c r="Y173" i="8"/>
  <c r="Y172" i="2"/>
  <c r="Y179" i="7"/>
  <c r="Y172" i="8"/>
  <c r="Y174" i="2"/>
  <c r="Y176" i="7"/>
  <c r="Y178" i="8"/>
  <c r="Y175" i="2"/>
  <c r="Y175" i="7"/>
  <c r="Y177" i="8"/>
  <c r="Y181" i="7"/>
  <c r="Y176" i="2"/>
  <c r="Y172" i="7"/>
  <c r="Y173" i="7"/>
  <c r="Y177" i="7"/>
  <c r="Y177" i="2"/>
  <c r="Y171" i="7"/>
  <c r="Y178" i="7"/>
  <c r="Y170" i="7"/>
  <c r="Y178" i="2"/>
  <c r="Y171" i="8"/>
  <c r="Y170" i="8"/>
  <c r="Y174" i="7"/>
  <c r="Y179" i="2"/>
  <c r="Y181" i="8"/>
  <c r="Y174" i="8"/>
  <c r="Y170" i="2"/>
  <c r="Y181" i="2"/>
  <c r="Y180" i="8"/>
  <c r="Y180" i="2"/>
  <c r="U143" i="1" l="1"/>
  <c r="R144" i="1" s="1"/>
  <c r="U146" i="5"/>
  <c r="Q175" i="6"/>
  <c r="S144" i="1"/>
  <c r="U144" i="1" s="1"/>
  <c r="R145" i="1" s="1"/>
  <c r="T144" i="1"/>
  <c r="T141" i="6"/>
  <c r="S141" i="6"/>
  <c r="U141" i="6" s="1"/>
  <c r="R142" i="6" s="1"/>
  <c r="P16" i="7"/>
  <c r="Q16" i="7" s="1"/>
  <c r="Q177" i="5"/>
  <c r="P174" i="1"/>
  <c r="V175" i="6"/>
  <c r="N176" i="6" s="1"/>
  <c r="AA170" i="2"/>
  <c r="X171" i="2" s="1"/>
  <c r="Z171" i="2" s="1"/>
  <c r="AA171" i="2" s="1"/>
  <c r="X172" i="2" s="1"/>
  <c r="Q174" i="1"/>
  <c r="Z170" i="7"/>
  <c r="AA170" i="7" s="1"/>
  <c r="X171" i="7" s="1"/>
  <c r="AB170" i="7"/>
  <c r="Z169" i="8"/>
  <c r="AA169" i="8" s="1"/>
  <c r="X170" i="8" s="1"/>
  <c r="P177" i="5"/>
  <c r="O178" i="5"/>
  <c r="V178" i="5" s="1"/>
  <c r="V177" i="5"/>
  <c r="N178" i="5" s="1"/>
  <c r="P175" i="6"/>
  <c r="N175" i="1"/>
  <c r="O175" i="1"/>
  <c r="O176" i="6"/>
  <c r="P175" i="1" l="1"/>
  <c r="R147" i="5"/>
  <c r="E14" i="8"/>
  <c r="F14" i="8" s="1"/>
  <c r="S147" i="5" s="1"/>
  <c r="T142" i="6"/>
  <c r="S142" i="6"/>
  <c r="U142" i="6" s="1"/>
  <c r="R143" i="6" s="1"/>
  <c r="S145" i="1"/>
  <c r="T145" i="1"/>
  <c r="Q176" i="6"/>
  <c r="P176" i="6"/>
  <c r="V175" i="1"/>
  <c r="N176" i="1" s="1"/>
  <c r="V176" i="6"/>
  <c r="N177" i="6" s="1"/>
  <c r="Q175" i="1"/>
  <c r="P16" i="8"/>
  <c r="Q16" i="8" s="1"/>
  <c r="AB170" i="8"/>
  <c r="Z170" i="8"/>
  <c r="AA170" i="8" s="1"/>
  <c r="X171" i="8" s="1"/>
  <c r="Z171" i="7"/>
  <c r="AA171" i="7" s="1"/>
  <c r="X172" i="7" s="1"/>
  <c r="Z172" i="2"/>
  <c r="AA172" i="2" s="1"/>
  <c r="X173" i="2" s="1"/>
  <c r="O179" i="5"/>
  <c r="N179" i="5"/>
  <c r="P178" i="5"/>
  <c r="P179" i="5" s="1"/>
  <c r="Q178" i="5"/>
  <c r="O177" i="6"/>
  <c r="V177" i="6" s="1"/>
  <c r="O176" i="1"/>
  <c r="V176" i="1" s="1"/>
  <c r="U145" i="1" l="1"/>
  <c r="R146" i="1" s="1"/>
  <c r="Y147" i="5"/>
  <c r="T147" i="5"/>
  <c r="U147" i="5" s="1"/>
  <c r="R148" i="5" s="1"/>
  <c r="S146" i="1"/>
  <c r="T146" i="1"/>
  <c r="T143" i="6"/>
  <c r="S143" i="6"/>
  <c r="U143" i="6" s="1"/>
  <c r="R144" i="6" s="1"/>
  <c r="Q177" i="6"/>
  <c r="P177" i="6"/>
  <c r="Z172" i="7"/>
  <c r="AA172" i="7" s="1"/>
  <c r="X173" i="7" s="1"/>
  <c r="Z171" i="8"/>
  <c r="AA171" i="8" s="1"/>
  <c r="X172" i="8" s="1"/>
  <c r="Z173" i="2"/>
  <c r="AA173" i="2" s="1"/>
  <c r="X174" i="2" s="1"/>
  <c r="O180" i="5"/>
  <c r="Q179" i="5"/>
  <c r="P176" i="1"/>
  <c r="V179" i="5"/>
  <c r="N180" i="5" s="1"/>
  <c r="O178" i="6"/>
  <c r="N178" i="6"/>
  <c r="Q176" i="1"/>
  <c r="N177" i="1"/>
  <c r="O177" i="1"/>
  <c r="T148" i="5" l="1"/>
  <c r="S148" i="5"/>
  <c r="S144" i="6"/>
  <c r="T144" i="6"/>
  <c r="Q177" i="1"/>
  <c r="U146" i="1"/>
  <c r="Q178" i="6"/>
  <c r="Z173" i="7"/>
  <c r="AA173" i="7" s="1"/>
  <c r="X174" i="7" s="1"/>
  <c r="O181" i="5"/>
  <c r="V181" i="5" s="1"/>
  <c r="Q180" i="5"/>
  <c r="P180" i="5"/>
  <c r="O178" i="1"/>
  <c r="V178" i="1" s="1"/>
  <c r="V177" i="1"/>
  <c r="N178" i="1" s="1"/>
  <c r="O179" i="6"/>
  <c r="V179" i="6" s="1"/>
  <c r="V180" i="5"/>
  <c r="N181" i="5" s="1"/>
  <c r="Z172" i="8"/>
  <c r="AA172" i="8" s="1"/>
  <c r="X173" i="8" s="1"/>
  <c r="Z174" i="2"/>
  <c r="AA174" i="2" s="1"/>
  <c r="X175" i="2" s="1"/>
  <c r="V178" i="6"/>
  <c r="N179" i="6" s="1"/>
  <c r="P177" i="1"/>
  <c r="P178" i="6"/>
  <c r="U144" i="6" l="1"/>
  <c r="R145" i="6" s="1"/>
  <c r="U148" i="5"/>
  <c r="R149" i="5" s="1"/>
  <c r="R147" i="1"/>
  <c r="E14" i="2"/>
  <c r="F14" i="2" s="1"/>
  <c r="S147" i="1" s="1"/>
  <c r="S145" i="6"/>
  <c r="U145" i="6" s="1"/>
  <c r="R146" i="6" s="1"/>
  <c r="T145" i="6"/>
  <c r="Q178" i="1"/>
  <c r="O180" i="6"/>
  <c r="N180" i="6"/>
  <c r="Q179" i="6"/>
  <c r="P179" i="6"/>
  <c r="Z173" i="8"/>
  <c r="AA173" i="8" s="1"/>
  <c r="X174" i="8" s="1"/>
  <c r="O182" i="5"/>
  <c r="N182" i="5"/>
  <c r="Z174" i="7"/>
  <c r="AA174" i="7" s="1"/>
  <c r="X175" i="7" s="1"/>
  <c r="P178" i="1"/>
  <c r="Z175" i="2"/>
  <c r="AA175" i="2" s="1"/>
  <c r="X176" i="2" s="1"/>
  <c r="N179" i="1"/>
  <c r="O179" i="1"/>
  <c r="P181" i="5"/>
  <c r="Q181" i="5"/>
  <c r="S149" i="5" l="1"/>
  <c r="U149" i="5" s="1"/>
  <c r="R150" i="5" s="1"/>
  <c r="T149" i="5"/>
  <c r="S146" i="6"/>
  <c r="T146" i="6"/>
  <c r="P179" i="1"/>
  <c r="Y147" i="1"/>
  <c r="T147" i="1"/>
  <c r="U147" i="1"/>
  <c r="R148" i="1" s="1"/>
  <c r="V179" i="1"/>
  <c r="N180" i="1" s="1"/>
  <c r="Z175" i="7"/>
  <c r="AA175" i="7" s="1"/>
  <c r="X176" i="7" s="1"/>
  <c r="Z176" i="2"/>
  <c r="AA176" i="2" s="1"/>
  <c r="X177" i="2" s="1"/>
  <c r="Z174" i="8"/>
  <c r="AA174" i="8" s="1"/>
  <c r="X175" i="8" s="1"/>
  <c r="V182" i="5"/>
  <c r="N183" i="5" s="1"/>
  <c r="Q180" i="6"/>
  <c r="O181" i="6"/>
  <c r="Q182" i="5"/>
  <c r="V180" i="6"/>
  <c r="N181" i="6" s="1"/>
  <c r="P180" i="6"/>
  <c r="O180" i="1"/>
  <c r="V180" i="1" s="1"/>
  <c r="P182" i="5"/>
  <c r="Q179" i="1"/>
  <c r="D17" i="8"/>
  <c r="O183" i="5"/>
  <c r="U146" i="6" l="1"/>
  <c r="S150" i="5"/>
  <c r="U150" i="5" s="1"/>
  <c r="R151" i="5" s="1"/>
  <c r="T150" i="5"/>
  <c r="S148" i="1"/>
  <c r="T148" i="1"/>
  <c r="P183" i="5"/>
  <c r="P181" i="6"/>
  <c r="Z175" i="8"/>
  <c r="AA175" i="8" s="1"/>
  <c r="X176" i="8" s="1"/>
  <c r="Z176" i="7"/>
  <c r="AA176" i="7" s="1"/>
  <c r="X177" i="7" s="1"/>
  <c r="Z177" i="2"/>
  <c r="AA177" i="2" s="1"/>
  <c r="X178" i="2" s="1"/>
  <c r="O182" i="6"/>
  <c r="N181" i="1"/>
  <c r="O181" i="1"/>
  <c r="V181" i="1" s="1"/>
  <c r="Q183" i="5"/>
  <c r="Q181" i="6"/>
  <c r="W183" i="5"/>
  <c r="V183" i="5" s="1"/>
  <c r="N184" i="5" s="1"/>
  <c r="O184" i="5"/>
  <c r="P180" i="1"/>
  <c r="Q180" i="1"/>
  <c r="V181" i="6"/>
  <c r="N182" i="6" s="1"/>
  <c r="R147" i="6" l="1"/>
  <c r="E14" i="7"/>
  <c r="F14" i="7" s="1"/>
  <c r="U148" i="1"/>
  <c r="R149" i="1" s="1"/>
  <c r="S151" i="5"/>
  <c r="T151" i="5"/>
  <c r="S149" i="1"/>
  <c r="U149" i="1" s="1"/>
  <c r="R150" i="1" s="1"/>
  <c r="T149" i="1"/>
  <c r="Q182" i="6"/>
  <c r="Z178" i="2"/>
  <c r="AA178" i="2" s="1"/>
  <c r="X179" i="2" s="1"/>
  <c r="O185" i="5"/>
  <c r="V185" i="5" s="1"/>
  <c r="P184" i="5"/>
  <c r="D17" i="7"/>
  <c r="O183" i="6"/>
  <c r="Z176" i="8"/>
  <c r="AA176" i="8" s="1"/>
  <c r="X177" i="8" s="1"/>
  <c r="V182" i="6"/>
  <c r="N183" i="6" s="1"/>
  <c r="Z177" i="7"/>
  <c r="AA177" i="7" s="1"/>
  <c r="X178" i="7" s="1"/>
  <c r="P181" i="1"/>
  <c r="P182" i="6"/>
  <c r="V184" i="5"/>
  <c r="N185" i="5" s="1"/>
  <c r="Q181" i="1"/>
  <c r="Q184" i="5"/>
  <c r="N182" i="1"/>
  <c r="O182" i="1"/>
  <c r="S147" i="6" l="1"/>
  <c r="Y147" i="6"/>
  <c r="T147" i="6"/>
  <c r="U151" i="5"/>
  <c r="R152" i="5" s="1"/>
  <c r="T150" i="1"/>
  <c r="S150" i="1"/>
  <c r="O186" i="5"/>
  <c r="V186" i="5" s="1"/>
  <c r="N186" i="5"/>
  <c r="O184" i="6"/>
  <c r="V184" i="6" s="1"/>
  <c r="P183" i="6"/>
  <c r="Q183" i="6"/>
  <c r="Z177" i="8"/>
  <c r="AA177" i="8" s="1"/>
  <c r="X178" i="8" s="1"/>
  <c r="Q182" i="1"/>
  <c r="V182" i="1"/>
  <c r="N183" i="1" s="1"/>
  <c r="Z179" i="2"/>
  <c r="AA179" i="2" s="1"/>
  <c r="X180" i="2" s="1"/>
  <c r="P182" i="1"/>
  <c r="Z178" i="7"/>
  <c r="AA178" i="7" s="1"/>
  <c r="X179" i="7" s="1"/>
  <c r="P185" i="5"/>
  <c r="Q185" i="5"/>
  <c r="O183" i="1"/>
  <c r="D17" i="2"/>
  <c r="W183" i="6"/>
  <c r="V183" i="6" s="1"/>
  <c r="N184" i="6" s="1"/>
  <c r="U147" i="6" l="1"/>
  <c r="R148" i="6" s="1"/>
  <c r="T152" i="5"/>
  <c r="S152" i="5"/>
  <c r="U152" i="5" s="1"/>
  <c r="R153" i="5" s="1"/>
  <c r="U150" i="1"/>
  <c r="R151" i="1" s="1"/>
  <c r="Q186" i="5"/>
  <c r="Q183" i="1"/>
  <c r="P186" i="5"/>
  <c r="Q184" i="6"/>
  <c r="Z178" i="8"/>
  <c r="AA178" i="8" s="1"/>
  <c r="X179" i="8" s="1"/>
  <c r="Z180" i="2"/>
  <c r="AA180" i="2" s="1"/>
  <c r="X181" i="2" s="1"/>
  <c r="Z179" i="7"/>
  <c r="AA179" i="7" s="1"/>
  <c r="X180" i="7" s="1"/>
  <c r="O185" i="6"/>
  <c r="N185" i="6"/>
  <c r="O184" i="1"/>
  <c r="O187" i="5"/>
  <c r="V187" i="5" s="1"/>
  <c r="N187" i="5"/>
  <c r="P183" i="1"/>
  <c r="P184" i="6"/>
  <c r="W183" i="1"/>
  <c r="V183" i="1" s="1"/>
  <c r="N184" i="1" s="1"/>
  <c r="T148" i="6" l="1"/>
  <c r="S148" i="6"/>
  <c r="U148" i="6" s="1"/>
  <c r="R149" i="6" s="1"/>
  <c r="S153" i="5"/>
  <c r="U153" i="5" s="1"/>
  <c r="R154" i="5" s="1"/>
  <c r="T153" i="5"/>
  <c r="T151" i="1"/>
  <c r="S151" i="1"/>
  <c r="U151" i="1" s="1"/>
  <c r="R152" i="1" s="1"/>
  <c r="Q187" i="5"/>
  <c r="P187" i="5"/>
  <c r="O185" i="1"/>
  <c r="P184" i="1"/>
  <c r="Z180" i="7"/>
  <c r="AA180" i="7" s="1"/>
  <c r="X181" i="7" s="1"/>
  <c r="P17" i="2"/>
  <c r="Q17" i="2" s="1"/>
  <c r="Z181" i="2"/>
  <c r="AA181" i="2" s="1"/>
  <c r="X182" i="2" s="1"/>
  <c r="Z179" i="8"/>
  <c r="AA179" i="8" s="1"/>
  <c r="X180" i="8" s="1"/>
  <c r="Q184" i="1"/>
  <c r="V185" i="6"/>
  <c r="N186" i="6" s="1"/>
  <c r="V184" i="1"/>
  <c r="N185" i="1" s="1"/>
  <c r="P185" i="6"/>
  <c r="O188" i="5"/>
  <c r="V188" i="5" s="1"/>
  <c r="N188" i="5"/>
  <c r="Q185" i="6"/>
  <c r="O186" i="6"/>
  <c r="S149" i="6" l="1"/>
  <c r="U149" i="6" s="1"/>
  <c r="R150" i="6" s="1"/>
  <c r="T149" i="6"/>
  <c r="T154" i="5"/>
  <c r="S154" i="5"/>
  <c r="U154" i="5" s="1"/>
  <c r="R155" i="5" s="1"/>
  <c r="S152" i="1"/>
  <c r="T152" i="1"/>
  <c r="Z181" i="7"/>
  <c r="AA181" i="7" s="1"/>
  <c r="X182" i="7" s="1"/>
  <c r="O186" i="1"/>
  <c r="O187" i="6"/>
  <c r="AB182" i="2"/>
  <c r="Z182" i="2"/>
  <c r="V186" i="6"/>
  <c r="N187" i="6" s="1"/>
  <c r="P185" i="1"/>
  <c r="Q185" i="1"/>
  <c r="V185" i="1"/>
  <c r="N186" i="1" s="1"/>
  <c r="Q186" i="6"/>
  <c r="P188" i="5"/>
  <c r="Q188" i="5"/>
  <c r="P186" i="6"/>
  <c r="O189" i="5"/>
  <c r="V189" i="5" s="1"/>
  <c r="N189" i="5"/>
  <c r="Y188" i="7"/>
  <c r="Y190" i="2"/>
  <c r="Y189" i="8"/>
  <c r="Y193" i="8"/>
  <c r="Y191" i="2"/>
  <c r="Y188" i="8"/>
  <c r="Y186" i="7"/>
  <c r="Y189" i="2"/>
  <c r="Y193" i="2"/>
  <c r="Y186" i="8"/>
  <c r="Y190" i="7"/>
  <c r="Y182" i="2"/>
  <c r="Y192" i="2"/>
  <c r="Y185" i="8"/>
  <c r="Y183" i="8"/>
  <c r="Y184" i="8"/>
  <c r="Y187" i="7"/>
  <c r="Y184" i="7"/>
  <c r="Y187" i="8"/>
  <c r="Y183" i="2"/>
  <c r="Y183" i="7"/>
  <c r="Y191" i="8"/>
  <c r="Y189" i="7"/>
  <c r="Y190" i="8"/>
  <c r="Y185" i="2"/>
  <c r="Y182" i="8"/>
  <c r="Y182" i="7"/>
  <c r="Y193" i="7"/>
  <c r="Y186" i="2"/>
  <c r="Y187" i="2"/>
  <c r="Y185" i="7"/>
  <c r="Y184" i="2"/>
  <c r="Y192" i="8"/>
  <c r="Y188" i="2"/>
  <c r="Y192" i="7"/>
  <c r="Y191" i="7"/>
  <c r="Z180" i="8"/>
  <c r="AA180" i="8" s="1"/>
  <c r="X181" i="8" s="1"/>
  <c r="U152" i="1" l="1"/>
  <c r="R153" i="1" s="1"/>
  <c r="T150" i="6"/>
  <c r="S150" i="6"/>
  <c r="U150" i="6" s="1"/>
  <c r="R151" i="6" s="1"/>
  <c r="T155" i="5"/>
  <c r="S155" i="5"/>
  <c r="U155" i="5" s="1"/>
  <c r="R156" i="5" s="1"/>
  <c r="S153" i="1"/>
  <c r="T153" i="1"/>
  <c r="P17" i="7"/>
  <c r="Q17" i="7" s="1"/>
  <c r="AA182" i="2"/>
  <c r="X183" i="2" s="1"/>
  <c r="Z183" i="2" s="1"/>
  <c r="AA183" i="2" s="1"/>
  <c r="X184" i="2" s="1"/>
  <c r="P189" i="5"/>
  <c r="O187" i="1"/>
  <c r="V187" i="1" s="1"/>
  <c r="O188" i="6"/>
  <c r="Q187" i="6"/>
  <c r="P187" i="6"/>
  <c r="AB182" i="7"/>
  <c r="Z182" i="7"/>
  <c r="AA182" i="7" s="1"/>
  <c r="X183" i="7" s="1"/>
  <c r="P186" i="1"/>
  <c r="Q189" i="5"/>
  <c r="Q186" i="1"/>
  <c r="O190" i="5"/>
  <c r="V190" i="5" s="1"/>
  <c r="N190" i="5"/>
  <c r="V187" i="6"/>
  <c r="N188" i="6" s="1"/>
  <c r="V186" i="1"/>
  <c r="N187" i="1" s="1"/>
  <c r="Z181" i="8"/>
  <c r="AA181" i="8" s="1"/>
  <c r="X182" i="8" s="1"/>
  <c r="P17" i="8"/>
  <c r="Q17" i="8" s="1"/>
  <c r="T151" i="6" l="1"/>
  <c r="S151" i="6"/>
  <c r="U151" i="6" s="1"/>
  <c r="R152" i="6" s="1"/>
  <c r="U153" i="1"/>
  <c r="R154" i="1" s="1"/>
  <c r="S156" i="5"/>
  <c r="T156" i="5"/>
  <c r="U156" i="5" s="1"/>
  <c r="R157" i="5" s="1"/>
  <c r="Q188" i="6"/>
  <c r="S154" i="1"/>
  <c r="T154" i="1"/>
  <c r="P190" i="5"/>
  <c r="Q190" i="5"/>
  <c r="N188" i="1"/>
  <c r="O188" i="1"/>
  <c r="V188" i="1" s="1"/>
  <c r="P187" i="1"/>
  <c r="Q187" i="1"/>
  <c r="Z183" i="7"/>
  <c r="AA183" i="7" s="1"/>
  <c r="X184" i="7" s="1"/>
  <c r="O189" i="6"/>
  <c r="V189" i="6" s="1"/>
  <c r="AB182" i="8"/>
  <c r="Z182" i="8"/>
  <c r="AA182" i="8" s="1"/>
  <c r="X183" i="8" s="1"/>
  <c r="Z184" i="2"/>
  <c r="AA184" i="2" s="1"/>
  <c r="X185" i="2" s="1"/>
  <c r="V188" i="6"/>
  <c r="N189" i="6" s="1"/>
  <c r="O191" i="5"/>
  <c r="N191" i="5"/>
  <c r="P188" i="6"/>
  <c r="S152" i="6" l="1"/>
  <c r="U152" i="6" s="1"/>
  <c r="R153" i="6" s="1"/>
  <c r="T152" i="6"/>
  <c r="S157" i="5"/>
  <c r="T157" i="5"/>
  <c r="U154" i="1"/>
  <c r="R155" i="1" s="1"/>
  <c r="T155" i="1" s="1"/>
  <c r="Q188" i="1"/>
  <c r="Z185" i="2"/>
  <c r="AA185" i="2" s="1"/>
  <c r="X186" i="2" s="1"/>
  <c r="O190" i="6"/>
  <c r="V190" i="6" s="1"/>
  <c r="N190" i="6"/>
  <c r="P189" i="6"/>
  <c r="Z184" i="7"/>
  <c r="AA184" i="7" s="1"/>
  <c r="X185" i="7" s="1"/>
  <c r="Z183" i="8"/>
  <c r="AA183" i="8" s="1"/>
  <c r="X184" i="8" s="1"/>
  <c r="Q189" i="6"/>
  <c r="V191" i="5"/>
  <c r="N192" i="5" s="1"/>
  <c r="O192" i="5"/>
  <c r="P191" i="5"/>
  <c r="P188" i="1"/>
  <c r="Q191" i="5"/>
  <c r="N189" i="1"/>
  <c r="O189" i="1"/>
  <c r="V189" i="1" s="1"/>
  <c r="U157" i="5" l="1"/>
  <c r="R158" i="5" s="1"/>
  <c r="S153" i="6"/>
  <c r="T153" i="6"/>
  <c r="T158" i="5"/>
  <c r="E15" i="8"/>
  <c r="F15" i="8" s="1"/>
  <c r="S158" i="5"/>
  <c r="U158" i="5" s="1"/>
  <c r="R159" i="5" s="1"/>
  <c r="S155" i="1"/>
  <c r="U155" i="1" s="1"/>
  <c r="R156" i="1" s="1"/>
  <c r="S156" i="1" s="1"/>
  <c r="P192" i="5"/>
  <c r="Q192" i="5"/>
  <c r="P189" i="1"/>
  <c r="Q190" i="6"/>
  <c r="Z185" i="7"/>
  <c r="AA185" i="7" s="1"/>
  <c r="X186" i="7" s="1"/>
  <c r="Z184" i="8"/>
  <c r="AA184" i="8" s="1"/>
  <c r="X185" i="8" s="1"/>
  <c r="O193" i="5"/>
  <c r="V192" i="5"/>
  <c r="N193" i="5" s="1"/>
  <c r="O191" i="6"/>
  <c r="N191" i="6"/>
  <c r="Z186" i="2"/>
  <c r="AA186" i="2" s="1"/>
  <c r="X187" i="2" s="1"/>
  <c r="O190" i="1"/>
  <c r="N190" i="1"/>
  <c r="P190" i="6"/>
  <c r="Q189" i="1"/>
  <c r="U153" i="6" l="1"/>
  <c r="R154" i="6" s="1"/>
  <c r="T156" i="1"/>
  <c r="U156" i="1" s="1"/>
  <c r="R157" i="1" s="1"/>
  <c r="T159" i="5"/>
  <c r="Y159" i="5"/>
  <c r="S159" i="5"/>
  <c r="U159" i="5" s="1"/>
  <c r="R160" i="5" s="1"/>
  <c r="P190" i="1"/>
  <c r="P191" i="6"/>
  <c r="Q190" i="1"/>
  <c r="P193" i="5"/>
  <c r="Z185" i="8"/>
  <c r="AA185" i="8" s="1"/>
  <c r="X186" i="8" s="1"/>
  <c r="Z186" i="7"/>
  <c r="AA186" i="7" s="1"/>
  <c r="X187" i="7" s="1"/>
  <c r="Z187" i="2"/>
  <c r="AA187" i="2" s="1"/>
  <c r="X188" i="2" s="1"/>
  <c r="O191" i="1"/>
  <c r="V191" i="1" s="1"/>
  <c r="Q193" i="5"/>
  <c r="V190" i="1"/>
  <c r="N191" i="1" s="1"/>
  <c r="V193" i="5"/>
  <c r="N194" i="5" s="1"/>
  <c r="Q191" i="6"/>
  <c r="O194" i="5"/>
  <c r="V194" i="5" s="1"/>
  <c r="V191" i="6"/>
  <c r="N192" i="6" s="1"/>
  <c r="O192" i="6"/>
  <c r="S154" i="6" l="1"/>
  <c r="U154" i="6" s="1"/>
  <c r="R155" i="6" s="1"/>
  <c r="T154" i="6"/>
  <c r="S157" i="1"/>
  <c r="T157" i="1"/>
  <c r="T160" i="5"/>
  <c r="S160" i="5"/>
  <c r="U160" i="5" s="1"/>
  <c r="R161" i="5" s="1"/>
  <c r="P192" i="6"/>
  <c r="O193" i="6"/>
  <c r="Z188" i="2"/>
  <c r="AA188" i="2" s="1"/>
  <c r="X189" i="2" s="1"/>
  <c r="N195" i="5"/>
  <c r="D18" i="8"/>
  <c r="O195" i="5"/>
  <c r="Z187" i="7"/>
  <c r="AA187" i="7" s="1"/>
  <c r="X188" i="7" s="1"/>
  <c r="N192" i="1"/>
  <c r="O192" i="1"/>
  <c r="V192" i="1" s="1"/>
  <c r="Z186" i="8"/>
  <c r="AA186" i="8" s="1"/>
  <c r="X187" i="8" s="1"/>
  <c r="P194" i="5"/>
  <c r="Q191" i="1"/>
  <c r="V192" i="6"/>
  <c r="N193" i="6" s="1"/>
  <c r="Q192" i="6"/>
  <c r="P191" i="1"/>
  <c r="Q194" i="5"/>
  <c r="U157" i="1" l="1"/>
  <c r="R158" i="1" s="1"/>
  <c r="T155" i="6"/>
  <c r="S155" i="6"/>
  <c r="U155" i="6" s="1"/>
  <c r="R156" i="6" s="1"/>
  <c r="T161" i="5"/>
  <c r="S161" i="5"/>
  <c r="U161" i="5" s="1"/>
  <c r="R162" i="5" s="1"/>
  <c r="Q195" i="5"/>
  <c r="Q192" i="1"/>
  <c r="O194" i="6"/>
  <c r="V194" i="6" s="1"/>
  <c r="P193" i="6"/>
  <c r="Z189" i="2"/>
  <c r="AA189" i="2" s="1"/>
  <c r="X190" i="2" s="1"/>
  <c r="Z187" i="8"/>
  <c r="AA187" i="8" s="1"/>
  <c r="X188" i="8" s="1"/>
  <c r="Q193" i="6"/>
  <c r="O196" i="5"/>
  <c r="P192" i="1"/>
  <c r="P195" i="5"/>
  <c r="V193" i="6"/>
  <c r="N194" i="6" s="1"/>
  <c r="Z188" i="7"/>
  <c r="AA188" i="7" s="1"/>
  <c r="X189" i="7" s="1"/>
  <c r="W195" i="5"/>
  <c r="V195" i="5" s="1"/>
  <c r="N196" i="5" s="1"/>
  <c r="O193" i="1"/>
  <c r="N193" i="1"/>
  <c r="T156" i="6" l="1"/>
  <c r="S156" i="6"/>
  <c r="U156" i="6" s="1"/>
  <c r="R157" i="6" s="1"/>
  <c r="T158" i="1"/>
  <c r="S158" i="1"/>
  <c r="U158" i="1" s="1"/>
  <c r="R159" i="1" s="1"/>
  <c r="T162" i="5"/>
  <c r="S162" i="5"/>
  <c r="U162" i="5" s="1"/>
  <c r="R163" i="5" s="1"/>
  <c r="E15" i="2"/>
  <c r="F15" i="2" s="1"/>
  <c r="Z190" i="2"/>
  <c r="AA190" i="2" s="1"/>
  <c r="X191" i="2" s="1"/>
  <c r="Z189" i="7"/>
  <c r="AA189" i="7" s="1"/>
  <c r="X190" i="7" s="1"/>
  <c r="O197" i="5"/>
  <c r="P196" i="5"/>
  <c r="Q196" i="5"/>
  <c r="D18" i="7"/>
  <c r="O195" i="6"/>
  <c r="N195" i="6"/>
  <c r="P194" i="6"/>
  <c r="V193" i="1"/>
  <c r="N194" i="1" s="1"/>
  <c r="V196" i="5"/>
  <c r="N197" i="5" s="1"/>
  <c r="O194" i="1"/>
  <c r="V194" i="1" s="1"/>
  <c r="Q194" i="6"/>
  <c r="P193" i="1"/>
  <c r="Z188" i="8"/>
  <c r="AA188" i="8" s="1"/>
  <c r="X189" i="8" s="1"/>
  <c r="Q193" i="1"/>
  <c r="T157" i="6" l="1"/>
  <c r="S157" i="6"/>
  <c r="U157" i="6" s="1"/>
  <c r="R158" i="6" s="1"/>
  <c r="S163" i="5"/>
  <c r="T163" i="5"/>
  <c r="S159" i="1"/>
  <c r="U159" i="1" s="1"/>
  <c r="R160" i="1" s="1"/>
  <c r="T159" i="1"/>
  <c r="Y159" i="1"/>
  <c r="P197" i="5"/>
  <c r="Q197" i="5"/>
  <c r="Z189" i="8"/>
  <c r="AA189" i="8" s="1"/>
  <c r="X190" i="8" s="1"/>
  <c r="N195" i="1"/>
  <c r="O195" i="1"/>
  <c r="D18" i="2"/>
  <c r="P194" i="1"/>
  <c r="Q194" i="1"/>
  <c r="Z191" i="2"/>
  <c r="AA191" i="2" s="1"/>
  <c r="X192" i="2" s="1"/>
  <c r="O196" i="6"/>
  <c r="V196" i="6" s="1"/>
  <c r="W195" i="6"/>
  <c r="V195" i="6" s="1"/>
  <c r="N196" i="6" s="1"/>
  <c r="O198" i="5"/>
  <c r="V198" i="5" s="1"/>
  <c r="V197" i="5"/>
  <c r="N198" i="5" s="1"/>
  <c r="P195" i="6"/>
  <c r="Z190" i="7"/>
  <c r="AA190" i="7" s="1"/>
  <c r="X191" i="7" s="1"/>
  <c r="Q195" i="6"/>
  <c r="S158" i="6" l="1"/>
  <c r="T158" i="6"/>
  <c r="U158" i="6"/>
  <c r="E15" i="7"/>
  <c r="F15" i="7" s="1"/>
  <c r="R159" i="6"/>
  <c r="T160" i="1"/>
  <c r="S160" i="1"/>
  <c r="U160" i="1" s="1"/>
  <c r="R161" i="1" s="1"/>
  <c r="U163" i="5"/>
  <c r="R164" i="5" s="1"/>
  <c r="Q196" i="6"/>
  <c r="Q198" i="5"/>
  <c r="Z191" i="7"/>
  <c r="AA191" i="7" s="1"/>
  <c r="X192" i="7" s="1"/>
  <c r="Z192" i="2"/>
  <c r="AA192" i="2" s="1"/>
  <c r="X193" i="2" s="1"/>
  <c r="Z190" i="8"/>
  <c r="AA190" i="8" s="1"/>
  <c r="X191" i="8" s="1"/>
  <c r="W195" i="1"/>
  <c r="V195" i="1" s="1"/>
  <c r="N196" i="1" s="1"/>
  <c r="O199" i="5"/>
  <c r="V199" i="5" s="1"/>
  <c r="N199" i="5"/>
  <c r="O196" i="1"/>
  <c r="V196" i="1" s="1"/>
  <c r="P198" i="5"/>
  <c r="O197" i="6"/>
  <c r="N197" i="6"/>
  <c r="P196" i="6"/>
  <c r="Q195" i="1"/>
  <c r="P195" i="1"/>
  <c r="T159" i="6" l="1"/>
  <c r="Y159" i="6"/>
  <c r="S159" i="6"/>
  <c r="U159" i="6" s="1"/>
  <c r="R160" i="6" s="1"/>
  <c r="S164" i="5"/>
  <c r="U164" i="5" s="1"/>
  <c r="R165" i="5" s="1"/>
  <c r="T164" i="5"/>
  <c r="T161" i="1"/>
  <c r="S161" i="1"/>
  <c r="U161" i="1" s="1"/>
  <c r="R162" i="1" s="1"/>
  <c r="N197" i="1"/>
  <c r="O197" i="1"/>
  <c r="V197" i="1" s="1"/>
  <c r="Q196" i="1"/>
  <c r="Z191" i="8"/>
  <c r="AA191" i="8" s="1"/>
  <c r="X192" i="8" s="1"/>
  <c r="Z192" i="7"/>
  <c r="AA192" i="7" s="1"/>
  <c r="X193" i="7" s="1"/>
  <c r="Z193" i="2"/>
  <c r="AA193" i="2" s="1"/>
  <c r="X194" i="2" s="1"/>
  <c r="P18" i="2"/>
  <c r="Q18" i="2" s="1"/>
  <c r="P196" i="1"/>
  <c r="V197" i="6"/>
  <c r="N198" i="6" s="1"/>
  <c r="O198" i="6"/>
  <c r="V198" i="6" s="1"/>
  <c r="P199" i="5"/>
  <c r="P197" i="6"/>
  <c r="Q197" i="6"/>
  <c r="Q199" i="5"/>
  <c r="O200" i="5"/>
  <c r="N200" i="5"/>
  <c r="S160" i="6" l="1"/>
  <c r="U160" i="6" s="1"/>
  <c r="R161" i="6" s="1"/>
  <c r="T160" i="6"/>
  <c r="Q198" i="6"/>
  <c r="T162" i="1"/>
  <c r="S162" i="1"/>
  <c r="U162" i="1" s="1"/>
  <c r="R163" i="1" s="1"/>
  <c r="S165" i="5"/>
  <c r="T165" i="5"/>
  <c r="P197" i="1"/>
  <c r="P198" i="6"/>
  <c r="P199" i="6" s="1"/>
  <c r="P200" i="5"/>
  <c r="Q200" i="5"/>
  <c r="Q197" i="1"/>
  <c r="Z192" i="8"/>
  <c r="AA192" i="8" s="1"/>
  <c r="X193" i="8" s="1"/>
  <c r="AB194" i="2"/>
  <c r="Z194" i="2"/>
  <c r="N199" i="6"/>
  <c r="O199" i="6"/>
  <c r="V199" i="6" s="1"/>
  <c r="O201" i="5"/>
  <c r="P18" i="7"/>
  <c r="Q18" i="7" s="1"/>
  <c r="Z193" i="7"/>
  <c r="AA193" i="7" s="1"/>
  <c r="X194" i="7" s="1"/>
  <c r="Y200" i="8"/>
  <c r="Y197" i="8"/>
  <c r="Y201" i="2"/>
  <c r="Y204" i="7"/>
  <c r="Y205" i="7"/>
  <c r="Y202" i="2"/>
  <c r="Y196" i="8"/>
  <c r="Y205" i="8"/>
  <c r="Y203" i="2"/>
  <c r="Y200" i="7"/>
  <c r="Y202" i="7"/>
  <c r="Y202" i="8"/>
  <c r="Y205" i="2"/>
  <c r="Y197" i="7"/>
  <c r="Y201" i="7"/>
  <c r="Y195" i="8"/>
  <c r="Y204" i="2"/>
  <c r="Y196" i="7"/>
  <c r="Y201" i="8"/>
  <c r="Y199" i="8"/>
  <c r="Y194" i="2"/>
  <c r="Y204" i="8"/>
  <c r="Y199" i="7"/>
  <c r="Y195" i="2"/>
  <c r="Y194" i="8"/>
  <c r="Y203" i="7"/>
  <c r="Y196" i="2"/>
  <c r="Y195" i="7"/>
  <c r="Y197" i="2"/>
  <c r="Y203" i="8"/>
  <c r="Y198" i="2"/>
  <c r="Y198" i="7"/>
  <c r="Y199" i="2"/>
  <c r="Y194" i="7"/>
  <c r="Y198" i="8"/>
  <c r="Y200" i="2"/>
  <c r="V200" i="5"/>
  <c r="N201" i="5" s="1"/>
  <c r="N198" i="1"/>
  <c r="O198" i="1"/>
  <c r="U165" i="5" l="1"/>
  <c r="R166" i="5" s="1"/>
  <c r="T161" i="6"/>
  <c r="S161" i="6"/>
  <c r="U161" i="6" s="1"/>
  <c r="R162" i="6" s="1"/>
  <c r="S166" i="5"/>
  <c r="T166" i="5"/>
  <c r="U166" i="5"/>
  <c r="R167" i="5" s="1"/>
  <c r="S163" i="1"/>
  <c r="U163" i="1" s="1"/>
  <c r="R164" i="1" s="1"/>
  <c r="T163" i="1"/>
  <c r="T162" i="6"/>
  <c r="S162" i="6"/>
  <c r="U162" i="6" s="1"/>
  <c r="R163" i="6" s="1"/>
  <c r="Q199" i="6"/>
  <c r="AA194" i="2"/>
  <c r="X195" i="2" s="1"/>
  <c r="Z195" i="2" s="1"/>
  <c r="AA195" i="2" s="1"/>
  <c r="X196" i="2" s="1"/>
  <c r="O202" i="5"/>
  <c r="V202" i="5" s="1"/>
  <c r="Z193" i="8"/>
  <c r="AA193" i="8" s="1"/>
  <c r="X194" i="8" s="1"/>
  <c r="P18" i="8"/>
  <c r="Q18" i="8" s="1"/>
  <c r="Q201" i="5"/>
  <c r="V198" i="1"/>
  <c r="P201" i="5"/>
  <c r="O200" i="6"/>
  <c r="V200" i="6" s="1"/>
  <c r="N200" i="6"/>
  <c r="O199" i="1"/>
  <c r="V199" i="1" s="1"/>
  <c r="N199" i="1"/>
  <c r="V201" i="5"/>
  <c r="N202" i="5" s="1"/>
  <c r="P198" i="1"/>
  <c r="Q198" i="1"/>
  <c r="AB194" i="7"/>
  <c r="Z194" i="7"/>
  <c r="AA194" i="7" s="1"/>
  <c r="X195" i="7" s="1"/>
  <c r="S164" i="1" l="1"/>
  <c r="U164" i="1" s="1"/>
  <c r="R165" i="1" s="1"/>
  <c r="T164" i="1"/>
  <c r="T167" i="5"/>
  <c r="S167" i="5"/>
  <c r="U167" i="5" s="1"/>
  <c r="R168" i="5" s="1"/>
  <c r="S163" i="6"/>
  <c r="T163" i="6"/>
  <c r="N203" i="5"/>
  <c r="O203" i="5"/>
  <c r="Z196" i="2"/>
  <c r="AA196" i="2" s="1"/>
  <c r="X197" i="2" s="1"/>
  <c r="Z194" i="8"/>
  <c r="AA194" i="8" s="1"/>
  <c r="X195" i="8" s="1"/>
  <c r="AB194" i="8"/>
  <c r="Q202" i="5"/>
  <c r="Z195" i="7"/>
  <c r="AA195" i="7" s="1"/>
  <c r="X196" i="7" s="1"/>
  <c r="Q199" i="1"/>
  <c r="Q200" i="6"/>
  <c r="P202" i="5"/>
  <c r="N200" i="1"/>
  <c r="O200" i="1"/>
  <c r="P199" i="1"/>
  <c r="P200" i="6"/>
  <c r="O201" i="6"/>
  <c r="N201" i="6"/>
  <c r="U163" i="6" l="1"/>
  <c r="R164" i="6" s="1"/>
  <c r="Q200" i="1"/>
  <c r="S168" i="5"/>
  <c r="T168" i="5"/>
  <c r="U168" i="5" s="1"/>
  <c r="R169" i="5" s="1"/>
  <c r="Q203" i="5"/>
  <c r="T165" i="1"/>
  <c r="S165" i="1"/>
  <c r="U165" i="1" s="1"/>
  <c r="R166" i="1" s="1"/>
  <c r="S164" i="6"/>
  <c r="T164" i="6"/>
  <c r="P203" i="5"/>
  <c r="P200" i="1"/>
  <c r="V200" i="1"/>
  <c r="N201" i="1" s="1"/>
  <c r="V203" i="5"/>
  <c r="N204" i="5" s="1"/>
  <c r="Z195" i="8"/>
  <c r="AA195" i="8" s="1"/>
  <c r="X196" i="8" s="1"/>
  <c r="Z196" i="7"/>
  <c r="AA196" i="7" s="1"/>
  <c r="X197" i="7" s="1"/>
  <c r="Z197" i="2"/>
  <c r="AA197" i="2" s="1"/>
  <c r="X198" i="2" s="1"/>
  <c r="O202" i="6"/>
  <c r="V201" i="6"/>
  <c r="N202" i="6" s="1"/>
  <c r="P201" i="6"/>
  <c r="Q201" i="6"/>
  <c r="O201" i="1"/>
  <c r="O204" i="5"/>
  <c r="V204" i="5" s="1"/>
  <c r="U164" i="6" l="1"/>
  <c r="R165" i="6" s="1"/>
  <c r="T166" i="1"/>
  <c r="S166" i="1"/>
  <c r="U166" i="1" s="1"/>
  <c r="R167" i="1" s="1"/>
  <c r="T169" i="5"/>
  <c r="S169" i="5"/>
  <c r="U169" i="5" s="1"/>
  <c r="R170" i="5" s="1"/>
  <c r="T165" i="6"/>
  <c r="S165" i="6"/>
  <c r="U165" i="6" s="1"/>
  <c r="R166" i="6" s="1"/>
  <c r="P201" i="1"/>
  <c r="P202" i="6"/>
  <c r="Q201" i="1"/>
  <c r="Z197" i="7"/>
  <c r="AA197" i="7" s="1"/>
  <c r="X198" i="7" s="1"/>
  <c r="Z196" i="8"/>
  <c r="AA196" i="8" s="1"/>
  <c r="X197" i="8" s="1"/>
  <c r="P204" i="5"/>
  <c r="Q202" i="6"/>
  <c r="O202" i="1"/>
  <c r="V202" i="6"/>
  <c r="N203" i="6" s="1"/>
  <c r="Z198" i="2"/>
  <c r="AA198" i="2" s="1"/>
  <c r="X199" i="2" s="1"/>
  <c r="O203" i="6"/>
  <c r="V203" i="6" s="1"/>
  <c r="O205" i="5"/>
  <c r="N205" i="5"/>
  <c r="V201" i="1"/>
  <c r="N202" i="1" s="1"/>
  <c r="Q204" i="5"/>
  <c r="S170" i="5" l="1"/>
  <c r="T170" i="5"/>
  <c r="U170" i="5" s="1"/>
  <c r="R171" i="5" s="1"/>
  <c r="E16" i="8"/>
  <c r="F16" i="8" s="1"/>
  <c r="T167" i="1"/>
  <c r="S167" i="1"/>
  <c r="T166" i="6"/>
  <c r="S166" i="6"/>
  <c r="U166" i="6" s="1"/>
  <c r="R167" i="6" s="1"/>
  <c r="P205" i="5"/>
  <c r="P202" i="1"/>
  <c r="Q202" i="1"/>
  <c r="V205" i="5"/>
  <c r="N206" i="5" s="1"/>
  <c r="Z197" i="8"/>
  <c r="AA197" i="8" s="1"/>
  <c r="X198" i="8" s="1"/>
  <c r="Z198" i="7"/>
  <c r="AA198" i="7" s="1"/>
  <c r="X199" i="7" s="1"/>
  <c r="Z199" i="2"/>
  <c r="AA199" i="2" s="1"/>
  <c r="X200" i="2" s="1"/>
  <c r="N204" i="6"/>
  <c r="O204" i="6"/>
  <c r="Q204" i="6" s="1"/>
  <c r="P203" i="6"/>
  <c r="Q203" i="6"/>
  <c r="O203" i="1"/>
  <c r="V203" i="1" s="1"/>
  <c r="V202" i="1"/>
  <c r="N203" i="1" s="1"/>
  <c r="O206" i="5"/>
  <c r="Q205" i="5"/>
  <c r="T171" i="5" l="1"/>
  <c r="S171" i="5"/>
  <c r="U171" i="5" s="1"/>
  <c r="R172" i="5" s="1"/>
  <c r="Y171" i="5"/>
  <c r="U167" i="1"/>
  <c r="R168" i="1" s="1"/>
  <c r="T167" i="6"/>
  <c r="S167" i="6"/>
  <c r="U167" i="6" s="1"/>
  <c r="R168" i="6" s="1"/>
  <c r="P203" i="1"/>
  <c r="P206" i="5"/>
  <c r="V206" i="5"/>
  <c r="N207" i="5" s="1"/>
  <c r="P204" i="6"/>
  <c r="Q206" i="5"/>
  <c r="Z200" i="2"/>
  <c r="AA200" i="2" s="1"/>
  <c r="X201" i="2" s="1"/>
  <c r="Z199" i="7"/>
  <c r="AA199" i="7" s="1"/>
  <c r="X200" i="7" s="1"/>
  <c r="Z198" i="8"/>
  <c r="AA198" i="8" s="1"/>
  <c r="X199" i="8" s="1"/>
  <c r="V204" i="6"/>
  <c r="N205" i="6" s="1"/>
  <c r="N204" i="1"/>
  <c r="O204" i="1"/>
  <c r="V204" i="1" s="1"/>
  <c r="O207" i="5"/>
  <c r="D19" i="8"/>
  <c r="O205" i="6"/>
  <c r="Q203" i="1"/>
  <c r="T168" i="1" l="1"/>
  <c r="S168" i="1"/>
  <c r="U168" i="1" s="1"/>
  <c r="R169" i="1" s="1"/>
  <c r="T172" i="5"/>
  <c r="S172" i="5"/>
  <c r="U172" i="5" s="1"/>
  <c r="R173" i="5" s="1"/>
  <c r="Q207" i="5"/>
  <c r="S168" i="6"/>
  <c r="T168" i="6"/>
  <c r="U168" i="6" s="1"/>
  <c r="R169" i="6" s="1"/>
  <c r="P207" i="5"/>
  <c r="Z200" i="7"/>
  <c r="AA200" i="7" s="1"/>
  <c r="X201" i="7" s="1"/>
  <c r="Z201" i="2"/>
  <c r="AA201" i="2" s="1"/>
  <c r="X202" i="2" s="1"/>
  <c r="O206" i="6"/>
  <c r="V205" i="6"/>
  <c r="N206" i="6" s="1"/>
  <c r="Q205" i="6"/>
  <c r="P205" i="6"/>
  <c r="O208" i="5"/>
  <c r="W207" i="5"/>
  <c r="V207" i="5" s="1"/>
  <c r="N208" i="5" s="1"/>
  <c r="P204" i="1"/>
  <c r="O205" i="1"/>
  <c r="V205" i="1" s="1"/>
  <c r="N205" i="1"/>
  <c r="Z199" i="8"/>
  <c r="AA199" i="8" s="1"/>
  <c r="X200" i="8" s="1"/>
  <c r="Q204" i="1"/>
  <c r="S173" i="5" l="1"/>
  <c r="U173" i="5" s="1"/>
  <c r="R174" i="5" s="1"/>
  <c r="T173" i="5"/>
  <c r="T169" i="1"/>
  <c r="S169" i="1"/>
  <c r="U169" i="1" s="1"/>
  <c r="R170" i="1" s="1"/>
  <c r="S169" i="6"/>
  <c r="U169" i="6" s="1"/>
  <c r="R170" i="6" s="1"/>
  <c r="T169" i="6"/>
  <c r="Q206" i="6"/>
  <c r="Q205" i="1"/>
  <c r="Z202" i="2"/>
  <c r="AA202" i="2" s="1"/>
  <c r="X203" i="2" s="1"/>
  <c r="Z201" i="7"/>
  <c r="AA201" i="7" s="1"/>
  <c r="X202" i="7" s="1"/>
  <c r="Z200" i="8"/>
  <c r="AA200" i="8" s="1"/>
  <c r="X201" i="8" s="1"/>
  <c r="O209" i="5"/>
  <c r="Q208" i="5"/>
  <c r="V206" i="6"/>
  <c r="N207" i="6" s="1"/>
  <c r="P206" i="6"/>
  <c r="D19" i="7"/>
  <c r="O207" i="6"/>
  <c r="P205" i="1"/>
  <c r="N206" i="1"/>
  <c r="O206" i="1"/>
  <c r="V206" i="1" s="1"/>
  <c r="V208" i="5"/>
  <c r="N209" i="5" s="1"/>
  <c r="P208" i="5"/>
  <c r="S170" i="1" l="1"/>
  <c r="U170" i="1" s="1"/>
  <c r="R171" i="1" s="1"/>
  <c r="T170" i="1"/>
  <c r="E16" i="2"/>
  <c r="F16" i="2" s="1"/>
  <c r="T174" i="5"/>
  <c r="S174" i="5"/>
  <c r="U174" i="5" s="1"/>
  <c r="R175" i="5" s="1"/>
  <c r="S170" i="6"/>
  <c r="T170" i="6"/>
  <c r="P206" i="1"/>
  <c r="Q206" i="1"/>
  <c r="Q207" i="6"/>
  <c r="O210" i="5"/>
  <c r="V210" i="5" s="1"/>
  <c r="Z202" i="7"/>
  <c r="AA202" i="7" s="1"/>
  <c r="X203" i="7" s="1"/>
  <c r="Z203" i="2"/>
  <c r="AA203" i="2" s="1"/>
  <c r="X204" i="2" s="1"/>
  <c r="Z201" i="8"/>
  <c r="AA201" i="8" s="1"/>
  <c r="X202" i="8" s="1"/>
  <c r="P209" i="5"/>
  <c r="W207" i="6"/>
  <c r="V207" i="6" s="1"/>
  <c r="N208" i="6" s="1"/>
  <c r="V209" i="5"/>
  <c r="N210" i="5" s="1"/>
  <c r="O208" i="6"/>
  <c r="V208" i="6" s="1"/>
  <c r="Q209" i="5"/>
  <c r="N207" i="1"/>
  <c r="O207" i="1"/>
  <c r="D19" i="2"/>
  <c r="P207" i="6"/>
  <c r="T175" i="5" l="1"/>
  <c r="S175" i="5"/>
  <c r="U175" i="5" s="1"/>
  <c r="R176" i="5" s="1"/>
  <c r="U170" i="6"/>
  <c r="Y171" i="1"/>
  <c r="T171" i="1"/>
  <c r="S171" i="1"/>
  <c r="U171" i="1" s="1"/>
  <c r="R172" i="1" s="1"/>
  <c r="Z203" i="7"/>
  <c r="AA203" i="7" s="1"/>
  <c r="X204" i="7" s="1"/>
  <c r="N209" i="6"/>
  <c r="O209" i="6"/>
  <c r="Z204" i="2"/>
  <c r="AA204" i="2" s="1"/>
  <c r="X205" i="2" s="1"/>
  <c r="P208" i="6"/>
  <c r="N211" i="5"/>
  <c r="O211" i="5"/>
  <c r="P210" i="5"/>
  <c r="Q210" i="5"/>
  <c r="Z202" i="8"/>
  <c r="AA202" i="8" s="1"/>
  <c r="X203" i="8" s="1"/>
  <c r="O208" i="1"/>
  <c r="W207" i="1"/>
  <c r="V207" i="1" s="1"/>
  <c r="N208" i="1" s="1"/>
  <c r="P207" i="1"/>
  <c r="Q207" i="1"/>
  <c r="Q208" i="6"/>
  <c r="T172" i="1" l="1"/>
  <c r="S172" i="1"/>
  <c r="U172" i="1" s="1"/>
  <c r="R173" i="1" s="1"/>
  <c r="R171" i="6"/>
  <c r="E16" i="7"/>
  <c r="F16" i="7" s="1"/>
  <c r="S176" i="5"/>
  <c r="U176" i="5" s="1"/>
  <c r="R177" i="5" s="1"/>
  <c r="T176" i="5"/>
  <c r="Q209" i="6"/>
  <c r="P19" i="2"/>
  <c r="Q19" i="2" s="1"/>
  <c r="Z205" i="2"/>
  <c r="AA205" i="2" s="1"/>
  <c r="X206" i="2" s="1"/>
  <c r="O209" i="1"/>
  <c r="Z204" i="7"/>
  <c r="AA204" i="7" s="1"/>
  <c r="X205" i="7" s="1"/>
  <c r="Z203" i="8"/>
  <c r="AA203" i="8" s="1"/>
  <c r="X204" i="8" s="1"/>
  <c r="Q208" i="1"/>
  <c r="O212" i="5"/>
  <c r="V209" i="6"/>
  <c r="N210" i="6" s="1"/>
  <c r="P208" i="1"/>
  <c r="V208" i="1"/>
  <c r="N209" i="1" s="1"/>
  <c r="P211" i="5"/>
  <c r="V211" i="5"/>
  <c r="N212" i="5" s="1"/>
  <c r="P209" i="6"/>
  <c r="O210" i="6"/>
  <c r="Q211" i="5"/>
  <c r="S177" i="5" l="1"/>
  <c r="U177" i="5" s="1"/>
  <c r="R178" i="5" s="1"/>
  <c r="T177" i="5"/>
  <c r="S171" i="6"/>
  <c r="T171" i="6"/>
  <c r="Y171" i="6"/>
  <c r="T173" i="1"/>
  <c r="S173" i="1"/>
  <c r="U173" i="1" s="1"/>
  <c r="R174" i="1" s="1"/>
  <c r="P210" i="6"/>
  <c r="Z205" i="7"/>
  <c r="AA205" i="7" s="1"/>
  <c r="X206" i="7" s="1"/>
  <c r="P19" i="7"/>
  <c r="Q19" i="7" s="1"/>
  <c r="O210" i="1"/>
  <c r="V210" i="1" s="1"/>
  <c r="Q209" i="1"/>
  <c r="Z204" i="8"/>
  <c r="AA204" i="8" s="1"/>
  <c r="X205" i="8" s="1"/>
  <c r="O213" i="5"/>
  <c r="P212" i="5"/>
  <c r="AB206" i="2"/>
  <c r="Z206" i="2"/>
  <c r="P209" i="1"/>
  <c r="V210" i="6"/>
  <c r="N211" i="6" s="1"/>
  <c r="Q212" i="5"/>
  <c r="V209" i="1"/>
  <c r="N210" i="1" s="1"/>
  <c r="O211" i="6"/>
  <c r="V211" i="6" s="1"/>
  <c r="V212" i="5"/>
  <c r="N213" i="5" s="1"/>
  <c r="Q210" i="6"/>
  <c r="Y217" i="8"/>
  <c r="Y206" i="8"/>
  <c r="Y213" i="2"/>
  <c r="Y212" i="7"/>
  <c r="Y212" i="2"/>
  <c r="Y214" i="7"/>
  <c r="Y214" i="2"/>
  <c r="Y207" i="7"/>
  <c r="Y216" i="7"/>
  <c r="Y215" i="2"/>
  <c r="Y211" i="7"/>
  <c r="Y206" i="2"/>
  <c r="Y216" i="2"/>
  <c r="Y209" i="7"/>
  <c r="Y213" i="7"/>
  <c r="Y217" i="2"/>
  <c r="Y216" i="8"/>
  <c r="Y207" i="8"/>
  <c r="Y208" i="8"/>
  <c r="Y213" i="8"/>
  <c r="Y206" i="7"/>
  <c r="Y211" i="8"/>
  <c r="Y207" i="2"/>
  <c r="Y212" i="8"/>
  <c r="Y210" i="7"/>
  <c r="Y214" i="8"/>
  <c r="Y208" i="2"/>
  <c r="Y209" i="8"/>
  <c r="Y215" i="8"/>
  <c r="Y209" i="2"/>
  <c r="Y208" i="7"/>
  <c r="Y217" i="7"/>
  <c r="Y210" i="2"/>
  <c r="Y210" i="8"/>
  <c r="Y211" i="2"/>
  <c r="Y215" i="7"/>
  <c r="U171" i="6" l="1"/>
  <c r="R172" i="6" s="1"/>
  <c r="T174" i="1"/>
  <c r="S174" i="1"/>
  <c r="AA206" i="2"/>
  <c r="X207" i="2" s="1"/>
  <c r="S172" i="6"/>
  <c r="U172" i="6" s="1"/>
  <c r="R173" i="6" s="1"/>
  <c r="T172" i="6"/>
  <c r="T178" i="5"/>
  <c r="S178" i="5"/>
  <c r="U178" i="5" s="1"/>
  <c r="R179" i="5" s="1"/>
  <c r="Q213" i="5"/>
  <c r="V213" i="5"/>
  <c r="N214" i="5" s="1"/>
  <c r="P19" i="8"/>
  <c r="Q19" i="8" s="1"/>
  <c r="Z205" i="8"/>
  <c r="AA205" i="8" s="1"/>
  <c r="X206" i="8" s="1"/>
  <c r="O214" i="5"/>
  <c r="N212" i="6"/>
  <c r="O212" i="6"/>
  <c r="Q211" i="6"/>
  <c r="Q210" i="1"/>
  <c r="N211" i="1"/>
  <c r="O211" i="1"/>
  <c r="Q211" i="1" s="1"/>
  <c r="Z206" i="7"/>
  <c r="AA206" i="7" s="1"/>
  <c r="X207" i="7" s="1"/>
  <c r="AB206" i="7"/>
  <c r="Z207" i="2"/>
  <c r="AA207" i="2" s="1"/>
  <c r="X208" i="2" s="1"/>
  <c r="P211" i="6"/>
  <c r="P213" i="5"/>
  <c r="P210" i="1"/>
  <c r="P212" i="6" l="1"/>
  <c r="Q212" i="6"/>
  <c r="T179" i="5"/>
  <c r="S179" i="5"/>
  <c r="U179" i="5" s="1"/>
  <c r="R180" i="5" s="1"/>
  <c r="S173" i="6"/>
  <c r="U173" i="6" s="1"/>
  <c r="R174" i="6" s="1"/>
  <c r="T173" i="6"/>
  <c r="U174" i="1"/>
  <c r="R175" i="1" s="1"/>
  <c r="P211" i="1"/>
  <c r="Q214" i="5"/>
  <c r="V211" i="1"/>
  <c r="N212" i="1" s="1"/>
  <c r="Z207" i="7"/>
  <c r="AA207" i="7" s="1"/>
  <c r="X208" i="7" s="1"/>
  <c r="Z208" i="2"/>
  <c r="AA208" i="2" s="1"/>
  <c r="X209" i="2" s="1"/>
  <c r="O215" i="5"/>
  <c r="V214" i="5"/>
  <c r="N215" i="5" s="1"/>
  <c r="O212" i="1"/>
  <c r="V212" i="6"/>
  <c r="N213" i="6" s="1"/>
  <c r="P214" i="5"/>
  <c r="O213" i="6"/>
  <c r="AB206" i="8"/>
  <c r="Z206" i="8"/>
  <c r="AA206" i="8" s="1"/>
  <c r="X207" i="8" s="1"/>
  <c r="S180" i="5" l="1"/>
  <c r="T180" i="5"/>
  <c r="Q213" i="6"/>
  <c r="S175" i="1"/>
  <c r="T175" i="1"/>
  <c r="T174" i="6"/>
  <c r="S174" i="6"/>
  <c r="U174" i="6" s="1"/>
  <c r="R175" i="6" s="1"/>
  <c r="Q215" i="5"/>
  <c r="P213" i="6"/>
  <c r="Z207" i="8"/>
  <c r="AA207" i="8" s="1"/>
  <c r="X208" i="8" s="1"/>
  <c r="Z209" i="2"/>
  <c r="AA209" i="2" s="1"/>
  <c r="X210" i="2" s="1"/>
  <c r="Z208" i="7"/>
  <c r="AA208" i="7" s="1"/>
  <c r="X209" i="7" s="1"/>
  <c r="O216" i="5"/>
  <c r="O214" i="6"/>
  <c r="P212" i="1"/>
  <c r="V215" i="5"/>
  <c r="N216" i="5" s="1"/>
  <c r="V212" i="1"/>
  <c r="N213" i="1" s="1"/>
  <c r="P215" i="5"/>
  <c r="V213" i="6"/>
  <c r="N214" i="6" s="1"/>
  <c r="O213" i="1"/>
  <c r="V213" i="1" s="1"/>
  <c r="Q212" i="1"/>
  <c r="U180" i="5" l="1"/>
  <c r="R181" i="5" s="1"/>
  <c r="T175" i="6"/>
  <c r="S175" i="6"/>
  <c r="U175" i="6" s="1"/>
  <c r="R176" i="6" s="1"/>
  <c r="U175" i="1"/>
  <c r="R176" i="1" s="1"/>
  <c r="T181" i="5"/>
  <c r="S181" i="5"/>
  <c r="U181" i="5" s="1"/>
  <c r="R182" i="5" s="1"/>
  <c r="O215" i="6"/>
  <c r="V215" i="6" s="1"/>
  <c r="Q214" i="6"/>
  <c r="Z209" i="7"/>
  <c r="AA209" i="7" s="1"/>
  <c r="X210" i="7" s="1"/>
  <c r="Z210" i="2"/>
  <c r="AA210" i="2" s="1"/>
  <c r="X211" i="2" s="1"/>
  <c r="O217" i="5"/>
  <c r="V217" i="5" s="1"/>
  <c r="Z208" i="8"/>
  <c r="AA208" i="8" s="1"/>
  <c r="X209" i="8" s="1"/>
  <c r="V214" i="6"/>
  <c r="N215" i="6" s="1"/>
  <c r="P216" i="5"/>
  <c r="V216" i="5"/>
  <c r="N217" i="5" s="1"/>
  <c r="P214" i="6"/>
  <c r="N214" i="1"/>
  <c r="O214" i="1"/>
  <c r="Q213" i="1"/>
  <c r="P213" i="1"/>
  <c r="Q216" i="5"/>
  <c r="T182" i="5" l="1"/>
  <c r="S182" i="5"/>
  <c r="S176" i="1"/>
  <c r="U176" i="1" s="1"/>
  <c r="R177" i="1" s="1"/>
  <c r="T176" i="1"/>
  <c r="S176" i="6"/>
  <c r="T176" i="6"/>
  <c r="Q215" i="6"/>
  <c r="P214" i="1"/>
  <c r="V214" i="1"/>
  <c r="N215" i="1" s="1"/>
  <c r="Z210" i="7"/>
  <c r="AA210" i="7" s="1"/>
  <c r="X211" i="7" s="1"/>
  <c r="O218" i="5"/>
  <c r="N218" i="5"/>
  <c r="Q217" i="5"/>
  <c r="P217" i="5"/>
  <c r="Z211" i="2"/>
  <c r="AA211" i="2" s="1"/>
  <c r="X212" i="2" s="1"/>
  <c r="O216" i="6"/>
  <c r="V216" i="6" s="1"/>
  <c r="N216" i="6"/>
  <c r="P215" i="6"/>
  <c r="O215" i="1"/>
  <c r="V215" i="1" s="1"/>
  <c r="Z209" i="8"/>
  <c r="AA209" i="8" s="1"/>
  <c r="X210" i="8" s="1"/>
  <c r="Q214" i="1"/>
  <c r="U176" i="6" l="1"/>
  <c r="R177" i="6" s="1"/>
  <c r="S177" i="1"/>
  <c r="T177" i="1"/>
  <c r="U182" i="5"/>
  <c r="Q218" i="5"/>
  <c r="Z210" i="8"/>
  <c r="AA210" i="8" s="1"/>
  <c r="X211" i="8" s="1"/>
  <c r="Z212" i="2"/>
  <c r="AA212" i="2" s="1"/>
  <c r="X213" i="2" s="1"/>
  <c r="Z211" i="7"/>
  <c r="AA211" i="7" s="1"/>
  <c r="X212" i="7" s="1"/>
  <c r="P215" i="1"/>
  <c r="Q215" i="1"/>
  <c r="P216" i="6"/>
  <c r="D20" i="8"/>
  <c r="O219" i="5"/>
  <c r="V218" i="5"/>
  <c r="N219" i="5" s="1"/>
  <c r="N217" i="6"/>
  <c r="O217" i="6"/>
  <c r="Q217" i="6" s="1"/>
  <c r="N216" i="1"/>
  <c r="O216" i="1"/>
  <c r="Q216" i="1" s="1"/>
  <c r="P218" i="5"/>
  <c r="Q216" i="6"/>
  <c r="U177" i="1" l="1"/>
  <c r="R178" i="1" s="1"/>
  <c r="T178" i="1" s="1"/>
  <c r="S178" i="1"/>
  <c r="R183" i="5"/>
  <c r="E17" i="8"/>
  <c r="F17" i="8" s="1"/>
  <c r="T177" i="6"/>
  <c r="S177" i="6"/>
  <c r="U177" i="6" s="1"/>
  <c r="R178" i="6" s="1"/>
  <c r="V217" i="6"/>
  <c r="N218" i="6" s="1"/>
  <c r="V216" i="1"/>
  <c r="N217" i="1" s="1"/>
  <c r="P216" i="1"/>
  <c r="Z213" i="2"/>
  <c r="AA213" i="2" s="1"/>
  <c r="X214" i="2" s="1"/>
  <c r="Z212" i="7"/>
  <c r="AA212" i="7" s="1"/>
  <c r="X213" i="7" s="1"/>
  <c r="O220" i="5"/>
  <c r="V220" i="5" s="1"/>
  <c r="Q219" i="5"/>
  <c r="P219" i="5"/>
  <c r="O218" i="6"/>
  <c r="V218" i="6" s="1"/>
  <c r="O217" i="1"/>
  <c r="V217" i="1" s="1"/>
  <c r="P217" i="6"/>
  <c r="W219" i="5"/>
  <c r="V219" i="5" s="1"/>
  <c r="N220" i="5" s="1"/>
  <c r="Z211" i="8"/>
  <c r="AA211" i="8" s="1"/>
  <c r="X212" i="8" s="1"/>
  <c r="U178" i="1" l="1"/>
  <c r="R179" i="1" s="1"/>
  <c r="S178" i="6"/>
  <c r="U178" i="6" s="1"/>
  <c r="R179" i="6" s="1"/>
  <c r="T178" i="6"/>
  <c r="Y183" i="5"/>
  <c r="S183" i="5"/>
  <c r="U183" i="5" s="1"/>
  <c r="R184" i="5" s="1"/>
  <c r="T183" i="5"/>
  <c r="T179" i="1"/>
  <c r="S179" i="1"/>
  <c r="U179" i="1" s="1"/>
  <c r="R180" i="1" s="1"/>
  <c r="P218" i="6"/>
  <c r="P220" i="5"/>
  <c r="Z212" i="8"/>
  <c r="AA212" i="8" s="1"/>
  <c r="X213" i="8" s="1"/>
  <c r="Z214" i="2"/>
  <c r="AA214" i="2" s="1"/>
  <c r="X215" i="2" s="1"/>
  <c r="N221" i="5"/>
  <c r="O221" i="5"/>
  <c r="V221" i="5" s="1"/>
  <c r="Q220" i="5"/>
  <c r="Z213" i="7"/>
  <c r="AA213" i="7" s="1"/>
  <c r="X214" i="7" s="1"/>
  <c r="Q218" i="6"/>
  <c r="D20" i="7"/>
  <c r="O219" i="6"/>
  <c r="N219" i="6"/>
  <c r="Q217" i="1"/>
  <c r="P217" i="1"/>
  <c r="N218" i="1"/>
  <c r="O218" i="1"/>
  <c r="V218" i="1" s="1"/>
  <c r="T179" i="6" l="1"/>
  <c r="S179" i="6"/>
  <c r="U179" i="6" s="1"/>
  <c r="R180" i="6" s="1"/>
  <c r="T180" i="1"/>
  <c r="S180" i="1"/>
  <c r="U180" i="1" s="1"/>
  <c r="R181" i="1" s="1"/>
  <c r="T184" i="5"/>
  <c r="S184" i="5"/>
  <c r="U184" i="5" s="1"/>
  <c r="R185" i="5" s="1"/>
  <c r="Z215" i="2"/>
  <c r="AA215" i="2" s="1"/>
  <c r="X216" i="2" s="1"/>
  <c r="Z213" i="8"/>
  <c r="AA213" i="8" s="1"/>
  <c r="X214" i="8" s="1"/>
  <c r="Q221" i="5"/>
  <c r="P221" i="5"/>
  <c r="N222" i="5"/>
  <c r="O222" i="5"/>
  <c r="V222" i="5" s="1"/>
  <c r="Z214" i="7"/>
  <c r="AA214" i="7" s="1"/>
  <c r="X215" i="7" s="1"/>
  <c r="P218" i="1"/>
  <c r="P219" i="6"/>
  <c r="W219" i="6"/>
  <c r="V219" i="6" s="1"/>
  <c r="N220" i="6" s="1"/>
  <c r="N219" i="1"/>
  <c r="O219" i="1"/>
  <c r="Q219" i="1" s="1"/>
  <c r="D20" i="2"/>
  <c r="Q219" i="6"/>
  <c r="Q218" i="1"/>
  <c r="O220" i="6"/>
  <c r="T185" i="5" l="1"/>
  <c r="S185" i="5"/>
  <c r="U185" i="5" s="1"/>
  <c r="R186" i="5" s="1"/>
  <c r="S181" i="1"/>
  <c r="T181" i="1"/>
  <c r="T180" i="6"/>
  <c r="S180" i="6"/>
  <c r="U180" i="6" s="1"/>
  <c r="R181" i="6" s="1"/>
  <c r="P219" i="1"/>
  <c r="P220" i="6"/>
  <c r="Z216" i="2"/>
  <c r="AA216" i="2" s="1"/>
  <c r="X217" i="2" s="1"/>
  <c r="Q222" i="5"/>
  <c r="P222" i="5"/>
  <c r="Z214" i="8"/>
  <c r="AA214" i="8" s="1"/>
  <c r="X215" i="8" s="1"/>
  <c r="O221" i="6"/>
  <c r="V221" i="6" s="1"/>
  <c r="W219" i="1"/>
  <c r="V219" i="1" s="1"/>
  <c r="N220" i="1" s="1"/>
  <c r="O223" i="5"/>
  <c r="V223" i="5" s="1"/>
  <c r="N223" i="5"/>
  <c r="O220" i="1"/>
  <c r="V220" i="1" s="1"/>
  <c r="Z215" i="7"/>
  <c r="AA215" i="7" s="1"/>
  <c r="X216" i="7" s="1"/>
  <c r="Q220" i="6"/>
  <c r="V220" i="6"/>
  <c r="N221" i="6" s="1"/>
  <c r="U181" i="1" l="1"/>
  <c r="R182" i="1" s="1"/>
  <c r="T181" i="6"/>
  <c r="S181" i="6"/>
  <c r="T182" i="1"/>
  <c r="S182" i="1"/>
  <c r="U182" i="1" s="1"/>
  <c r="T186" i="5"/>
  <c r="S186" i="5"/>
  <c r="U186" i="5" s="1"/>
  <c r="R187" i="5" s="1"/>
  <c r="Q223" i="5"/>
  <c r="P221" i="6"/>
  <c r="P223" i="5"/>
  <c r="N222" i="6"/>
  <c r="O222" i="6"/>
  <c r="Q221" i="6"/>
  <c r="Z215" i="8"/>
  <c r="AA215" i="8" s="1"/>
  <c r="X216" i="8" s="1"/>
  <c r="Z217" i="2"/>
  <c r="AA217" i="2" s="1"/>
  <c r="X218" i="2" s="1"/>
  <c r="P20" i="2"/>
  <c r="Q20" i="2" s="1"/>
  <c r="N221" i="1"/>
  <c r="O221" i="1"/>
  <c r="V221" i="1" s="1"/>
  <c r="Z216" i="7"/>
  <c r="AA216" i="7" s="1"/>
  <c r="X217" i="7" s="1"/>
  <c r="O224" i="5"/>
  <c r="V224" i="5" s="1"/>
  <c r="N224" i="5"/>
  <c r="Q220" i="1"/>
  <c r="P220" i="1"/>
  <c r="E17" i="2" l="1"/>
  <c r="F17" i="2" s="1"/>
  <c r="R183" i="1"/>
  <c r="T183" i="1" s="1"/>
  <c r="S187" i="5"/>
  <c r="T187" i="5"/>
  <c r="U181" i="6"/>
  <c r="R182" i="6" s="1"/>
  <c r="P224" i="5"/>
  <c r="Q224" i="5"/>
  <c r="Z218" i="2"/>
  <c r="AB218" i="2"/>
  <c r="Z217" i="7"/>
  <c r="AA217" i="7" s="1"/>
  <c r="X218" i="7" s="1"/>
  <c r="O223" i="6"/>
  <c r="V223" i="6" s="1"/>
  <c r="P222" i="6"/>
  <c r="Y225" i="8"/>
  <c r="Y219" i="8"/>
  <c r="Y222" i="7"/>
  <c r="Y224" i="2"/>
  <c r="Y224" i="8"/>
  <c r="Y226" i="8"/>
  <c r="Y225" i="2"/>
  <c r="Y220" i="8"/>
  <c r="Y227" i="2"/>
  <c r="Y226" i="2"/>
  <c r="Y227" i="7"/>
  <c r="Y223" i="8"/>
  <c r="Y228" i="2"/>
  <c r="Y221" i="2"/>
  <c r="Y228" i="8"/>
  <c r="Y229" i="2"/>
  <c r="Y219" i="7"/>
  <c r="Y227" i="8"/>
  <c r="Y218" i="2"/>
  <c r="Y229" i="7"/>
  <c r="Y226" i="7"/>
  <c r="Y228" i="7"/>
  <c r="Y223" i="7"/>
  <c r="Y221" i="8"/>
  <c r="Y224" i="7"/>
  <c r="Y218" i="8"/>
  <c r="Y220" i="2"/>
  <c r="Y221" i="7"/>
  <c r="Y219" i="2"/>
  <c r="Y220" i="7"/>
  <c r="Y225" i="7"/>
  <c r="Y222" i="2"/>
  <c r="Y223" i="2"/>
  <c r="Y229" i="8"/>
  <c r="Y222" i="8"/>
  <c r="Y218" i="7"/>
  <c r="N225" i="5"/>
  <c r="O225" i="5"/>
  <c r="Z216" i="8"/>
  <c r="AA216" i="8" s="1"/>
  <c r="X217" i="8" s="1"/>
  <c r="Q221" i="1"/>
  <c r="P221" i="1"/>
  <c r="V222" i="6"/>
  <c r="N223" i="6" s="1"/>
  <c r="Q222" i="6"/>
  <c r="N222" i="1"/>
  <c r="O222" i="1"/>
  <c r="V222" i="1" s="1"/>
  <c r="Q222" i="1" l="1"/>
  <c r="U187" i="5"/>
  <c r="R188" i="5" s="1"/>
  <c r="S183" i="1"/>
  <c r="U183" i="1" s="1"/>
  <c r="R184" i="1" s="1"/>
  <c r="Y183" i="1"/>
  <c r="T182" i="6"/>
  <c r="S182" i="6"/>
  <c r="U182" i="6" s="1"/>
  <c r="R183" i="6" s="1"/>
  <c r="S188" i="5"/>
  <c r="T188" i="5"/>
  <c r="U188" i="5"/>
  <c r="R189" i="5" s="1"/>
  <c r="T184" i="1"/>
  <c r="S184" i="1"/>
  <c r="U184" i="1" s="1"/>
  <c r="R185" i="1" s="1"/>
  <c r="P222" i="1"/>
  <c r="AA218" i="2"/>
  <c r="X219" i="2" s="1"/>
  <c r="Z219" i="2" s="1"/>
  <c r="AA219" i="2" s="1"/>
  <c r="X220" i="2" s="1"/>
  <c r="P225" i="5"/>
  <c r="Q225" i="5"/>
  <c r="Q223" i="6"/>
  <c r="AB218" i="7"/>
  <c r="Z218" i="7"/>
  <c r="AA218" i="7" s="1"/>
  <c r="X219" i="7" s="1"/>
  <c r="V225" i="5"/>
  <c r="N226" i="5" s="1"/>
  <c r="P20" i="7"/>
  <c r="Q20" i="7" s="1"/>
  <c r="P20" i="8"/>
  <c r="Q20" i="8" s="1"/>
  <c r="Z217" i="8"/>
  <c r="AA217" i="8" s="1"/>
  <c r="X218" i="8" s="1"/>
  <c r="P223" i="6"/>
  <c r="N223" i="1"/>
  <c r="O223" i="1"/>
  <c r="V223" i="1" s="1"/>
  <c r="O226" i="5"/>
  <c r="V226" i="5" s="1"/>
  <c r="O224" i="6"/>
  <c r="N224" i="6"/>
  <c r="T189" i="5" l="1"/>
  <c r="S189" i="5"/>
  <c r="U189" i="5" s="1"/>
  <c r="R190" i="5" s="1"/>
  <c r="T183" i="6"/>
  <c r="Y183" i="6"/>
  <c r="E17" i="7"/>
  <c r="F17" i="7" s="1"/>
  <c r="S183" i="6" s="1"/>
  <c r="U183" i="6" s="1"/>
  <c r="R184" i="6" s="1"/>
  <c r="T185" i="1"/>
  <c r="S185" i="1"/>
  <c r="U185" i="1" s="1"/>
  <c r="R186" i="1" s="1"/>
  <c r="P224" i="6"/>
  <c r="Q223" i="1"/>
  <c r="P226" i="5"/>
  <c r="Q226" i="5"/>
  <c r="Z219" i="7"/>
  <c r="AA219" i="7" s="1"/>
  <c r="X220" i="7" s="1"/>
  <c r="Z220" i="2"/>
  <c r="AA220" i="2" s="1"/>
  <c r="X221" i="2" s="1"/>
  <c r="Z218" i="8"/>
  <c r="AA218" i="8" s="1"/>
  <c r="X219" i="8" s="1"/>
  <c r="AB218" i="8"/>
  <c r="V224" i="6"/>
  <c r="N225" i="6" s="1"/>
  <c r="O227" i="5"/>
  <c r="Q227" i="5" s="1"/>
  <c r="N227" i="5"/>
  <c r="P223" i="1"/>
  <c r="Q224" i="6"/>
  <c r="O225" i="6"/>
  <c r="N224" i="1"/>
  <c r="O224" i="1"/>
  <c r="T184" i="6" l="1"/>
  <c r="S184" i="6"/>
  <c r="U184" i="6" s="1"/>
  <c r="R185" i="6" s="1"/>
  <c r="S190" i="5"/>
  <c r="T190" i="5"/>
  <c r="S186" i="1"/>
  <c r="U186" i="1" s="1"/>
  <c r="R187" i="1" s="1"/>
  <c r="T186" i="1"/>
  <c r="P224" i="1"/>
  <c r="Q225" i="6"/>
  <c r="V227" i="5"/>
  <c r="N228" i="5" s="1"/>
  <c r="Z221" i="2"/>
  <c r="AA221" i="2" s="1"/>
  <c r="X222" i="2" s="1"/>
  <c r="Z220" i="7"/>
  <c r="AA220" i="7" s="1"/>
  <c r="X221" i="7" s="1"/>
  <c r="V224" i="1"/>
  <c r="N225" i="1" s="1"/>
  <c r="Z219" i="8"/>
  <c r="AA219" i="8" s="1"/>
  <c r="X220" i="8" s="1"/>
  <c r="O226" i="6"/>
  <c r="V226" i="6" s="1"/>
  <c r="O225" i="1"/>
  <c r="V225" i="6"/>
  <c r="N226" i="6" s="1"/>
  <c r="P227" i="5"/>
  <c r="O228" i="5"/>
  <c r="V228" i="5" s="1"/>
  <c r="P225" i="6"/>
  <c r="Q224" i="1"/>
  <c r="U190" i="5" l="1"/>
  <c r="R191" i="5" s="1"/>
  <c r="T191" i="5" s="1"/>
  <c r="T185" i="6"/>
  <c r="S185" i="6"/>
  <c r="U185" i="6" s="1"/>
  <c r="R186" i="6" s="1"/>
  <c r="T187" i="1"/>
  <c r="S187" i="1"/>
  <c r="Q228" i="5"/>
  <c r="Q225" i="1"/>
  <c r="Z221" i="7"/>
  <c r="AA221" i="7" s="1"/>
  <c r="X222" i="7" s="1"/>
  <c r="O227" i="6"/>
  <c r="N227" i="6"/>
  <c r="Q226" i="6"/>
  <c r="P226" i="6"/>
  <c r="Z222" i="2"/>
  <c r="AA222" i="2" s="1"/>
  <c r="X223" i="2" s="1"/>
  <c r="Z220" i="8"/>
  <c r="AA220" i="8" s="1"/>
  <c r="X221" i="8" s="1"/>
  <c r="O226" i="1"/>
  <c r="V225" i="1"/>
  <c r="N226" i="1" s="1"/>
  <c r="P225" i="1"/>
  <c r="N229" i="5"/>
  <c r="O229" i="5"/>
  <c r="V229" i="5" s="1"/>
  <c r="P228" i="5"/>
  <c r="S191" i="5" l="1"/>
  <c r="U191" i="5" s="1"/>
  <c r="R192" i="5" s="1"/>
  <c r="U187" i="1"/>
  <c r="R188" i="1" s="1"/>
  <c r="T186" i="6"/>
  <c r="S186" i="6"/>
  <c r="S192" i="5"/>
  <c r="U192" i="5" s="1"/>
  <c r="R193" i="5" s="1"/>
  <c r="T192" i="5"/>
  <c r="S188" i="1"/>
  <c r="T188" i="1"/>
  <c r="P227" i="6"/>
  <c r="Q226" i="1"/>
  <c r="Q227" i="6"/>
  <c r="P229" i="5"/>
  <c r="V227" i="6"/>
  <c r="N228" i="6" s="1"/>
  <c r="Z223" i="2"/>
  <c r="AA223" i="2" s="1"/>
  <c r="X224" i="2" s="1"/>
  <c r="Z222" i="7"/>
  <c r="AA222" i="7" s="1"/>
  <c r="X223" i="7" s="1"/>
  <c r="O230" i="5"/>
  <c r="N230" i="5"/>
  <c r="V226" i="1"/>
  <c r="N227" i="1" s="1"/>
  <c r="O227" i="1"/>
  <c r="P226" i="1"/>
  <c r="Q229" i="5"/>
  <c r="O228" i="6"/>
  <c r="V228" i="6" s="1"/>
  <c r="Z221" i="8"/>
  <c r="AA221" i="8" s="1"/>
  <c r="X222" i="8" s="1"/>
  <c r="U188" i="1" l="1"/>
  <c r="R189" i="1" s="1"/>
  <c r="T193" i="5"/>
  <c r="S193" i="5"/>
  <c r="U193" i="5" s="1"/>
  <c r="R194" i="5" s="1"/>
  <c r="U186" i="6"/>
  <c r="R187" i="6" s="1"/>
  <c r="T189" i="1"/>
  <c r="S189" i="1"/>
  <c r="U189" i="1" s="1"/>
  <c r="R190" i="1" s="1"/>
  <c r="Q227" i="1"/>
  <c r="V227" i="1"/>
  <c r="N228" i="1" s="1"/>
  <c r="P228" i="6"/>
  <c r="Q228" i="6"/>
  <c r="P227" i="1"/>
  <c r="Q230" i="5"/>
  <c r="Z222" i="8"/>
  <c r="AA222" i="8" s="1"/>
  <c r="X223" i="8" s="1"/>
  <c r="Z223" i="7"/>
  <c r="AA223" i="7" s="1"/>
  <c r="X224" i="7" s="1"/>
  <c r="Z224" i="2"/>
  <c r="AA224" i="2" s="1"/>
  <c r="X225" i="2" s="1"/>
  <c r="O231" i="5"/>
  <c r="D21" i="8"/>
  <c r="P230" i="5"/>
  <c r="N229" i="6"/>
  <c r="O229" i="6"/>
  <c r="V230" i="5"/>
  <c r="N231" i="5" s="1"/>
  <c r="O228" i="1"/>
  <c r="S187" i="6" l="1"/>
  <c r="U187" i="6" s="1"/>
  <c r="R188" i="6" s="1"/>
  <c r="T187" i="6"/>
  <c r="S194" i="5"/>
  <c r="T194" i="5"/>
  <c r="T190" i="1"/>
  <c r="S190" i="1"/>
  <c r="U190" i="1" s="1"/>
  <c r="R191" i="1" s="1"/>
  <c r="P231" i="5"/>
  <c r="Q229" i="6"/>
  <c r="Z223" i="8"/>
  <c r="AA223" i="8" s="1"/>
  <c r="X224" i="8" s="1"/>
  <c r="O232" i="5"/>
  <c r="P228" i="1"/>
  <c r="W231" i="5"/>
  <c r="V231" i="5" s="1"/>
  <c r="N232" i="5" s="1"/>
  <c r="V229" i="6"/>
  <c r="N230" i="6" s="1"/>
  <c r="Z225" i="2"/>
  <c r="AA225" i="2" s="1"/>
  <c r="X226" i="2" s="1"/>
  <c r="P229" i="6"/>
  <c r="V228" i="1"/>
  <c r="N229" i="1" s="1"/>
  <c r="Q231" i="5"/>
  <c r="Z224" i="7"/>
  <c r="AA224" i="7" s="1"/>
  <c r="X225" i="7" s="1"/>
  <c r="O230" i="6"/>
  <c r="Q228" i="1"/>
  <c r="O229" i="1"/>
  <c r="V229" i="1" s="1"/>
  <c r="U194" i="5" l="1"/>
  <c r="T188" i="6"/>
  <c r="S188" i="6"/>
  <c r="U188" i="6" s="1"/>
  <c r="R189" i="6" s="1"/>
  <c r="S191" i="1"/>
  <c r="T191" i="1"/>
  <c r="Z225" i="7"/>
  <c r="AA225" i="7" s="1"/>
  <c r="X226" i="7" s="1"/>
  <c r="O233" i="5"/>
  <c r="V233" i="5" s="1"/>
  <c r="N230" i="1"/>
  <c r="O230" i="1"/>
  <c r="Z226" i="2"/>
  <c r="AA226" i="2" s="1"/>
  <c r="X227" i="2" s="1"/>
  <c r="Z224" i="8"/>
  <c r="AA224" i="8" s="1"/>
  <c r="X225" i="8" s="1"/>
  <c r="Q229" i="1"/>
  <c r="Q230" i="6"/>
  <c r="V232" i="5"/>
  <c r="N233" i="5" s="1"/>
  <c r="P230" i="6"/>
  <c r="P229" i="1"/>
  <c r="O231" i="6"/>
  <c r="D21" i="7"/>
  <c r="P232" i="5"/>
  <c r="V230" i="6"/>
  <c r="N231" i="6" s="1"/>
  <c r="Q232" i="5"/>
  <c r="R195" i="5" l="1"/>
  <c r="E18" i="8"/>
  <c r="F18" i="8" s="1"/>
  <c r="U191" i="1"/>
  <c r="R192" i="1" s="1"/>
  <c r="T189" i="6"/>
  <c r="S189" i="6"/>
  <c r="U189" i="6" s="1"/>
  <c r="R190" i="6" s="1"/>
  <c r="T192" i="1"/>
  <c r="S192" i="1"/>
  <c r="U192" i="1" s="1"/>
  <c r="R193" i="1" s="1"/>
  <c r="P230" i="1"/>
  <c r="O232" i="6"/>
  <c r="P231" i="6"/>
  <c r="O234" i="5"/>
  <c r="V234" i="5" s="1"/>
  <c r="N234" i="5"/>
  <c r="P233" i="5"/>
  <c r="Q233" i="5"/>
  <c r="Z225" i="8"/>
  <c r="AA225" i="8" s="1"/>
  <c r="X226" i="8" s="1"/>
  <c r="Z226" i="7"/>
  <c r="AA226" i="7" s="1"/>
  <c r="X227" i="7" s="1"/>
  <c r="V230" i="1"/>
  <c r="N231" i="1" s="1"/>
  <c r="Q231" i="6"/>
  <c r="O231" i="1"/>
  <c r="D21" i="2"/>
  <c r="W231" i="6"/>
  <c r="V231" i="6" s="1"/>
  <c r="N232" i="6" s="1"/>
  <c r="Q230" i="1"/>
  <c r="Z227" i="2"/>
  <c r="AA227" i="2" s="1"/>
  <c r="X228" i="2" s="1"/>
  <c r="Y195" i="5" l="1"/>
  <c r="S195" i="5"/>
  <c r="T195" i="5"/>
  <c r="S190" i="6"/>
  <c r="U190" i="6" s="1"/>
  <c r="R191" i="6" s="1"/>
  <c r="T190" i="6"/>
  <c r="T193" i="1"/>
  <c r="S193" i="1"/>
  <c r="U193" i="1" s="1"/>
  <c r="R194" i="1" s="1"/>
  <c r="P231" i="1"/>
  <c r="O233" i="6"/>
  <c r="V233" i="6" s="1"/>
  <c r="Z227" i="7"/>
  <c r="AA227" i="7" s="1"/>
  <c r="X228" i="7" s="1"/>
  <c r="Z226" i="8"/>
  <c r="AA226" i="8" s="1"/>
  <c r="X227" i="8" s="1"/>
  <c r="Q232" i="6"/>
  <c r="N235" i="5"/>
  <c r="O235" i="5"/>
  <c r="V235" i="5" s="1"/>
  <c r="Q234" i="5"/>
  <c r="O232" i="1"/>
  <c r="V232" i="1" s="1"/>
  <c r="P234" i="5"/>
  <c r="P232" i="6"/>
  <c r="Q231" i="1"/>
  <c r="V232" i="6"/>
  <c r="N233" i="6" s="1"/>
  <c r="Z228" i="2"/>
  <c r="AA228" i="2" s="1"/>
  <c r="X229" i="2" s="1"/>
  <c r="W231" i="1"/>
  <c r="V231" i="1" s="1"/>
  <c r="N232" i="1" s="1"/>
  <c r="U195" i="5" l="1"/>
  <c r="R196" i="5" s="1"/>
  <c r="T191" i="6"/>
  <c r="S191" i="6"/>
  <c r="S194" i="1"/>
  <c r="U194" i="1" s="1"/>
  <c r="R195" i="1" s="1"/>
  <c r="T194" i="1"/>
  <c r="Z227" i="8"/>
  <c r="AA227" i="8" s="1"/>
  <c r="X228" i="8" s="1"/>
  <c r="Z229" i="2"/>
  <c r="AA229" i="2" s="1"/>
  <c r="X230" i="2" s="1"/>
  <c r="P21" i="2"/>
  <c r="Q21" i="2" s="1"/>
  <c r="O234" i="6"/>
  <c r="N234" i="6"/>
  <c r="Q233" i="6"/>
  <c r="N233" i="1"/>
  <c r="O233" i="1"/>
  <c r="V233" i="1" s="1"/>
  <c r="Q232" i="1"/>
  <c r="P232" i="1"/>
  <c r="Z228" i="7"/>
  <c r="AA228" i="7" s="1"/>
  <c r="X229" i="7" s="1"/>
  <c r="P233" i="6"/>
  <c r="Q235" i="5"/>
  <c r="O236" i="5"/>
  <c r="N236" i="5"/>
  <c r="P235" i="5"/>
  <c r="P234" i="6" l="1"/>
  <c r="S196" i="5"/>
  <c r="U196" i="5" s="1"/>
  <c r="R197" i="5" s="1"/>
  <c r="T196" i="5"/>
  <c r="U191" i="6"/>
  <c r="R192" i="6" s="1"/>
  <c r="Q234" i="6"/>
  <c r="Y195" i="1"/>
  <c r="T195" i="1"/>
  <c r="E18" i="2"/>
  <c r="F18" i="2" s="1"/>
  <c r="S195" i="1" s="1"/>
  <c r="U195" i="1" s="1"/>
  <c r="R196" i="1" s="1"/>
  <c r="V234" i="6"/>
  <c r="N235" i="6" s="1"/>
  <c r="Z229" i="7"/>
  <c r="AA229" i="7" s="1"/>
  <c r="X230" i="7" s="1"/>
  <c r="P21" i="7"/>
  <c r="Q21" i="7" s="1"/>
  <c r="AB230" i="2"/>
  <c r="Z230" i="2"/>
  <c r="Z228" i="8"/>
  <c r="AA228" i="8" s="1"/>
  <c r="X229" i="8" s="1"/>
  <c r="O234" i="1"/>
  <c r="V234" i="1" s="1"/>
  <c r="N234" i="1"/>
  <c r="O237" i="5"/>
  <c r="Q236" i="5"/>
  <c r="P236" i="5"/>
  <c r="Q233" i="1"/>
  <c r="Y240" i="7"/>
  <c r="Y240" i="8"/>
  <c r="Y231" i="2"/>
  <c r="Y238" i="7"/>
  <c r="Y233" i="7"/>
  <c r="Y233" i="2"/>
  <c r="Y236" i="7"/>
  <c r="Y238" i="8"/>
  <c r="Y230" i="7"/>
  <c r="Y241" i="8"/>
  <c r="Y236" i="8"/>
  <c r="Y235" i="2"/>
  <c r="Y234" i="7"/>
  <c r="Y231" i="8"/>
  <c r="Y233" i="8"/>
  <c r="Y236" i="2"/>
  <c r="Y237" i="8"/>
  <c r="Y240" i="2"/>
  <c r="Y235" i="8"/>
  <c r="Y234" i="8"/>
  <c r="Y241" i="7"/>
  <c r="Y232" i="2"/>
  <c r="Y232" i="7"/>
  <c r="Y237" i="2"/>
  <c r="Y230" i="8"/>
  <c r="Y234" i="2"/>
  <c r="Y238" i="2"/>
  <c r="Y231" i="7"/>
  <c r="Y239" i="2"/>
  <c r="Y239" i="8"/>
  <c r="Y241" i="2"/>
  <c r="Y235" i="7"/>
  <c r="Y239" i="7"/>
  <c r="Y232" i="8"/>
  <c r="Y230" i="2"/>
  <c r="Y237" i="7"/>
  <c r="O235" i="6"/>
  <c r="V236" i="5"/>
  <c r="N237" i="5" s="1"/>
  <c r="P233" i="1"/>
  <c r="S197" i="5" l="1"/>
  <c r="U197" i="5" s="1"/>
  <c r="R198" i="5" s="1"/>
  <c r="T197" i="5"/>
  <c r="S192" i="6"/>
  <c r="T192" i="6"/>
  <c r="S196" i="1"/>
  <c r="T196" i="1"/>
  <c r="AA230" i="2"/>
  <c r="X231" i="2" s="1"/>
  <c r="Z231" i="2" s="1"/>
  <c r="AA231" i="2" s="1"/>
  <c r="X232" i="2" s="1"/>
  <c r="P234" i="1"/>
  <c r="O238" i="5"/>
  <c r="V238" i="5" s="1"/>
  <c r="P237" i="5"/>
  <c r="Z229" i="8"/>
  <c r="AA229" i="8" s="1"/>
  <c r="X230" i="8" s="1"/>
  <c r="P21" i="8"/>
  <c r="Q21" i="8" s="1"/>
  <c r="AB230" i="7"/>
  <c r="Z230" i="7"/>
  <c r="AA230" i="7" s="1"/>
  <c r="X231" i="7" s="1"/>
  <c r="Q235" i="6"/>
  <c r="N235" i="1"/>
  <c r="O235" i="1"/>
  <c r="V235" i="1" s="1"/>
  <c r="Q237" i="5"/>
  <c r="V235" i="6"/>
  <c r="N236" i="6" s="1"/>
  <c r="O236" i="6"/>
  <c r="V236" i="6" s="1"/>
  <c r="V237" i="5"/>
  <c r="N238" i="5" s="1"/>
  <c r="P235" i="6"/>
  <c r="Q234" i="1"/>
  <c r="S198" i="5" l="1"/>
  <c r="T198" i="5"/>
  <c r="U198" i="5"/>
  <c r="R199" i="5" s="1"/>
  <c r="U196" i="1"/>
  <c r="R197" i="1" s="1"/>
  <c r="T197" i="1" s="1"/>
  <c r="U192" i="6"/>
  <c r="R193" i="6" s="1"/>
  <c r="Q235" i="1"/>
  <c r="N239" i="5"/>
  <c r="O239" i="5"/>
  <c r="Q238" i="5"/>
  <c r="P238" i="5"/>
  <c r="O237" i="6"/>
  <c r="V237" i="6" s="1"/>
  <c r="N237" i="6"/>
  <c r="Q236" i="6"/>
  <c r="Z230" i="8"/>
  <c r="AA230" i="8" s="1"/>
  <c r="X231" i="8" s="1"/>
  <c r="AB230" i="8"/>
  <c r="Z232" i="2"/>
  <c r="AA232" i="2" s="1"/>
  <c r="X233" i="2" s="1"/>
  <c r="Z231" i="7"/>
  <c r="AA231" i="7" s="1"/>
  <c r="X232" i="7" s="1"/>
  <c r="P236" i="6"/>
  <c r="P235" i="1"/>
  <c r="N236" i="1"/>
  <c r="O236" i="1"/>
  <c r="V236" i="1" s="1"/>
  <c r="T199" i="5" l="1"/>
  <c r="S199" i="5"/>
  <c r="U199" i="5" s="1"/>
  <c r="R200" i="5" s="1"/>
  <c r="S197" i="1"/>
  <c r="U197" i="1" s="1"/>
  <c r="R198" i="1" s="1"/>
  <c r="S198" i="1" s="1"/>
  <c r="T193" i="6"/>
  <c r="S193" i="6"/>
  <c r="U193" i="6" s="1"/>
  <c r="R194" i="6" s="1"/>
  <c r="P237" i="6"/>
  <c r="Z232" i="7"/>
  <c r="AA232" i="7" s="1"/>
  <c r="X233" i="7" s="1"/>
  <c r="Z231" i="8"/>
  <c r="AA231" i="8" s="1"/>
  <c r="X232" i="8" s="1"/>
  <c r="O240" i="5"/>
  <c r="V240" i="5" s="1"/>
  <c r="V239" i="5"/>
  <c r="N240" i="5" s="1"/>
  <c r="P236" i="1"/>
  <c r="Q237" i="6"/>
  <c r="P239" i="5"/>
  <c r="Q239" i="5"/>
  <c r="Q236" i="1"/>
  <c r="Z233" i="2"/>
  <c r="AA233" i="2" s="1"/>
  <c r="X234" i="2" s="1"/>
  <c r="N238" i="6"/>
  <c r="O238" i="6"/>
  <c r="Q238" i="6" s="1"/>
  <c r="O237" i="1"/>
  <c r="V237" i="1" s="1"/>
  <c r="N237" i="1"/>
  <c r="T200" i="5" l="1"/>
  <c r="S200" i="5"/>
  <c r="U200" i="5" s="1"/>
  <c r="R201" i="5" s="1"/>
  <c r="S201" i="5" s="1"/>
  <c r="U201" i="5" s="1"/>
  <c r="R202" i="5" s="1"/>
  <c r="T198" i="1"/>
  <c r="U198" i="1" s="1"/>
  <c r="R199" i="1" s="1"/>
  <c r="T201" i="5"/>
  <c r="S194" i="6"/>
  <c r="U194" i="6" s="1"/>
  <c r="R195" i="6" s="1"/>
  <c r="T194" i="6"/>
  <c r="E18" i="7"/>
  <c r="F18" i="7" s="1"/>
  <c r="Z232" i="8"/>
  <c r="AA232" i="8" s="1"/>
  <c r="X233" i="8" s="1"/>
  <c r="Q237" i="1"/>
  <c r="P238" i="6"/>
  <c r="Q240" i="5"/>
  <c r="O239" i="6"/>
  <c r="P237" i="1"/>
  <c r="V238" i="6"/>
  <c r="N239" i="6" s="1"/>
  <c r="P240" i="5"/>
  <c r="O241" i="5"/>
  <c r="N241" i="5"/>
  <c r="Z233" i="7"/>
  <c r="AA233" i="7" s="1"/>
  <c r="X234" i="7" s="1"/>
  <c r="N238" i="1"/>
  <c r="O238" i="1"/>
  <c r="Z234" i="2"/>
  <c r="AA234" i="2" s="1"/>
  <c r="X235" i="2" s="1"/>
  <c r="T199" i="1" l="1"/>
  <c r="S199" i="1"/>
  <c r="U199" i="1" s="1"/>
  <c r="R200" i="1" s="1"/>
  <c r="Y195" i="6"/>
  <c r="T195" i="6"/>
  <c r="S195" i="6"/>
  <c r="U195" i="6" s="1"/>
  <c r="R196" i="6" s="1"/>
  <c r="T202" i="5"/>
  <c r="S202" i="5"/>
  <c r="U202" i="5" s="1"/>
  <c r="R203" i="5" s="1"/>
  <c r="Q238" i="1"/>
  <c r="S200" i="1"/>
  <c r="U200" i="1" s="1"/>
  <c r="R201" i="1" s="1"/>
  <c r="T200" i="1"/>
  <c r="P241" i="5"/>
  <c r="V238" i="1"/>
  <c r="N239" i="1" s="1"/>
  <c r="Z235" i="2"/>
  <c r="AA235" i="2" s="1"/>
  <c r="X236" i="2" s="1"/>
  <c r="Z234" i="7"/>
  <c r="AA234" i="7" s="1"/>
  <c r="X235" i="7" s="1"/>
  <c r="Z233" i="8"/>
  <c r="AA233" i="8" s="1"/>
  <c r="X234" i="8" s="1"/>
  <c r="O240" i="6"/>
  <c r="V240" i="6" s="1"/>
  <c r="P239" i="6"/>
  <c r="V239" i="6"/>
  <c r="N240" i="6" s="1"/>
  <c r="P238" i="1"/>
  <c r="V241" i="5"/>
  <c r="N242" i="5" s="1"/>
  <c r="O239" i="1"/>
  <c r="Q241" i="5"/>
  <c r="Q239" i="6"/>
  <c r="O242" i="5"/>
  <c r="V242" i="5" s="1"/>
  <c r="S203" i="5" l="1"/>
  <c r="U203" i="5" s="1"/>
  <c r="R204" i="5" s="1"/>
  <c r="T203" i="5"/>
  <c r="S196" i="6"/>
  <c r="T196" i="6"/>
  <c r="T201" i="1"/>
  <c r="S201" i="1"/>
  <c r="U201" i="1" s="1"/>
  <c r="R202" i="1" s="1"/>
  <c r="Q239" i="1"/>
  <c r="V239" i="1"/>
  <c r="N240" i="1" s="1"/>
  <c r="O241" i="6"/>
  <c r="N241" i="6"/>
  <c r="Z235" i="7"/>
  <c r="AA235" i="7" s="1"/>
  <c r="X236" i="7" s="1"/>
  <c r="Z236" i="2"/>
  <c r="AA236" i="2" s="1"/>
  <c r="X237" i="2" s="1"/>
  <c r="Z234" i="8"/>
  <c r="AA234" i="8" s="1"/>
  <c r="X235" i="8" s="1"/>
  <c r="Q242" i="5"/>
  <c r="P240" i="6"/>
  <c r="O243" i="5"/>
  <c r="D22" i="8"/>
  <c r="N243" i="5"/>
  <c r="P242" i="5"/>
  <c r="Q240" i="6"/>
  <c r="P239" i="1"/>
  <c r="O240" i="1"/>
  <c r="U196" i="6" l="1"/>
  <c r="R197" i="6" s="1"/>
  <c r="S204" i="5"/>
  <c r="U204" i="5" s="1"/>
  <c r="R205" i="5" s="1"/>
  <c r="T204" i="5"/>
  <c r="P241" i="6"/>
  <c r="T202" i="1"/>
  <c r="S202" i="1"/>
  <c r="U202" i="1" s="1"/>
  <c r="R203" i="1" s="1"/>
  <c r="Q243" i="5"/>
  <c r="P240" i="1"/>
  <c r="Q241" i="6"/>
  <c r="P243" i="5"/>
  <c r="V241" i="6"/>
  <c r="N242" i="6" s="1"/>
  <c r="Q240" i="1"/>
  <c r="Z236" i="7"/>
  <c r="AA236" i="7" s="1"/>
  <c r="X237" i="7" s="1"/>
  <c r="Z237" i="2"/>
  <c r="AA237" i="2" s="1"/>
  <c r="X238" i="2" s="1"/>
  <c r="Z235" i="8"/>
  <c r="AA235" i="8" s="1"/>
  <c r="X236" i="8" s="1"/>
  <c r="O242" i="6"/>
  <c r="V242" i="6" s="1"/>
  <c r="O241" i="1"/>
  <c r="V240" i="1"/>
  <c r="N241" i="1" s="1"/>
  <c r="O244" i="5"/>
  <c r="V244" i="5" s="1"/>
  <c r="W243" i="5"/>
  <c r="V243" i="5" s="1"/>
  <c r="N244" i="5" s="1"/>
  <c r="T205" i="5" l="1"/>
  <c r="S205" i="5"/>
  <c r="U205" i="5" s="1"/>
  <c r="R206" i="5" s="1"/>
  <c r="S197" i="6"/>
  <c r="U197" i="6" s="1"/>
  <c r="R198" i="6" s="1"/>
  <c r="T197" i="6"/>
  <c r="T203" i="1"/>
  <c r="S203" i="1"/>
  <c r="U203" i="1" s="1"/>
  <c r="R204" i="1" s="1"/>
  <c r="Q241" i="1"/>
  <c r="P241" i="1"/>
  <c r="Q242" i="6"/>
  <c r="Z236" i="8"/>
  <c r="AA236" i="8" s="1"/>
  <c r="X237" i="8" s="1"/>
  <c r="Z238" i="2"/>
  <c r="AA238" i="2" s="1"/>
  <c r="X239" i="2" s="1"/>
  <c r="O245" i="5"/>
  <c r="N245" i="5"/>
  <c r="Q244" i="5"/>
  <c r="P244" i="5"/>
  <c r="Z237" i="7"/>
  <c r="AA237" i="7" s="1"/>
  <c r="X238" i="7" s="1"/>
  <c r="P242" i="6"/>
  <c r="V241" i="1"/>
  <c r="N242" i="1" s="1"/>
  <c r="N243" i="6"/>
  <c r="O243" i="6"/>
  <c r="Q243" i="6" s="1"/>
  <c r="D22" i="7"/>
  <c r="O242" i="1"/>
  <c r="S198" i="6" l="1"/>
  <c r="U198" i="6" s="1"/>
  <c r="R199" i="6" s="1"/>
  <c r="T198" i="6"/>
  <c r="S206" i="5"/>
  <c r="T206" i="5"/>
  <c r="S204" i="1"/>
  <c r="U204" i="1" s="1"/>
  <c r="R205" i="1" s="1"/>
  <c r="T204" i="1"/>
  <c r="Q245" i="5"/>
  <c r="P245" i="5"/>
  <c r="Z239" i="2"/>
  <c r="AA239" i="2" s="1"/>
  <c r="X240" i="2" s="1"/>
  <c r="O243" i="1"/>
  <c r="D22" i="2"/>
  <c r="Q242" i="1"/>
  <c r="P242" i="1"/>
  <c r="Z238" i="7"/>
  <c r="AA238" i="7" s="1"/>
  <c r="X239" i="7" s="1"/>
  <c r="Z237" i="8"/>
  <c r="AA237" i="8" s="1"/>
  <c r="X238" i="8" s="1"/>
  <c r="O244" i="6"/>
  <c r="V244" i="6" s="1"/>
  <c r="V245" i="5"/>
  <c r="N246" i="5" s="1"/>
  <c r="V242" i="1"/>
  <c r="N243" i="1" s="1"/>
  <c r="W243" i="6"/>
  <c r="V243" i="6" s="1"/>
  <c r="N244" i="6" s="1"/>
  <c r="P243" i="6"/>
  <c r="O246" i="5"/>
  <c r="U206" i="5" l="1"/>
  <c r="E19" i="8"/>
  <c r="F19" i="8" s="1"/>
  <c r="R207" i="5"/>
  <c r="T199" i="6"/>
  <c r="S199" i="6"/>
  <c r="U199" i="6" s="1"/>
  <c r="R200" i="6" s="1"/>
  <c r="S205" i="1"/>
  <c r="U205" i="1" s="1"/>
  <c r="R206" i="1" s="1"/>
  <c r="T205" i="1"/>
  <c r="P246" i="5"/>
  <c r="V246" i="5"/>
  <c r="N247" i="5" s="1"/>
  <c r="Q246" i="5"/>
  <c r="O245" i="6"/>
  <c r="N245" i="6"/>
  <c r="P244" i="6"/>
  <c r="Q244" i="6"/>
  <c r="O244" i="1"/>
  <c r="P243" i="1"/>
  <c r="Z238" i="8"/>
  <c r="AA238" i="8" s="1"/>
  <c r="X239" i="8" s="1"/>
  <c r="Z240" i="2"/>
  <c r="AA240" i="2" s="1"/>
  <c r="X241" i="2" s="1"/>
  <c r="Z239" i="7"/>
  <c r="AA239" i="7" s="1"/>
  <c r="X240" i="7" s="1"/>
  <c r="O247" i="5"/>
  <c r="W243" i="1"/>
  <c r="V243" i="1" s="1"/>
  <c r="N244" i="1" s="1"/>
  <c r="Q243" i="1"/>
  <c r="Y207" i="5" l="1"/>
  <c r="S207" i="5"/>
  <c r="U207" i="5" s="1"/>
  <c r="R208" i="5" s="1"/>
  <c r="T207" i="5"/>
  <c r="S200" i="6"/>
  <c r="U200" i="6" s="1"/>
  <c r="R201" i="6" s="1"/>
  <c r="T200" i="6"/>
  <c r="Q245" i="6"/>
  <c r="S206" i="1"/>
  <c r="U206" i="1" s="1"/>
  <c r="T206" i="1"/>
  <c r="V245" i="6"/>
  <c r="N246" i="6" s="1"/>
  <c r="P245" i="6"/>
  <c r="Z240" i="7"/>
  <c r="AA240" i="7" s="1"/>
  <c r="X241" i="7" s="1"/>
  <c r="Z239" i="8"/>
  <c r="AA239" i="8" s="1"/>
  <c r="X240" i="8" s="1"/>
  <c r="Z241" i="2"/>
  <c r="AA241" i="2" s="1"/>
  <c r="X242" i="2" s="1"/>
  <c r="O245" i="1"/>
  <c r="Q244" i="1"/>
  <c r="P244" i="1"/>
  <c r="V247" i="5"/>
  <c r="N248" i="5" s="1"/>
  <c r="O248" i="5"/>
  <c r="V244" i="1"/>
  <c r="N245" i="1" s="1"/>
  <c r="Q247" i="5"/>
  <c r="O246" i="6"/>
  <c r="P247" i="5"/>
  <c r="T208" i="5" l="1"/>
  <c r="S208" i="5"/>
  <c r="U208" i="5" s="1"/>
  <c r="R209" i="5" s="1"/>
  <c r="S201" i="6"/>
  <c r="T201" i="6"/>
  <c r="E19" i="2"/>
  <c r="F19" i="2" s="1"/>
  <c r="R207" i="1"/>
  <c r="Q246" i="6"/>
  <c r="Q245" i="1"/>
  <c r="P22" i="2"/>
  <c r="Q22" i="2" s="1"/>
  <c r="Y252" i="2" s="1"/>
  <c r="V245" i="1"/>
  <c r="O246" i="1"/>
  <c r="V246" i="1" s="1"/>
  <c r="N246" i="1"/>
  <c r="P245" i="1"/>
  <c r="AB242" i="2"/>
  <c r="Z242" i="2"/>
  <c r="Z241" i="7"/>
  <c r="AA241" i="7" s="1"/>
  <c r="X242" i="7" s="1"/>
  <c r="Z240" i="8"/>
  <c r="AA240" i="8" s="1"/>
  <c r="X241" i="8" s="1"/>
  <c r="Q248" i="5"/>
  <c r="O247" i="6"/>
  <c r="V247" i="6" s="1"/>
  <c r="P248" i="5"/>
  <c r="P246" i="6"/>
  <c r="V248" i="5"/>
  <c r="N249" i="5" s="1"/>
  <c r="O249" i="5"/>
  <c r="V249" i="5" s="1"/>
  <c r="V246" i="6"/>
  <c r="N247" i="6" s="1"/>
  <c r="Q247" i="6" s="1"/>
  <c r="U201" i="6" l="1"/>
  <c r="R202" i="6" s="1"/>
  <c r="P22" i="7"/>
  <c r="Q22" i="7" s="1"/>
  <c r="Y245" i="7"/>
  <c r="Y245" i="8"/>
  <c r="Y249" i="7"/>
  <c r="Y243" i="7"/>
  <c r="Y251" i="2"/>
  <c r="Y253" i="8"/>
  <c r="Y250" i="2"/>
  <c r="Y250" i="7"/>
  <c r="Y242" i="8"/>
  <c r="T202" i="6"/>
  <c r="S202" i="6"/>
  <c r="U202" i="6" s="1"/>
  <c r="R203" i="6" s="1"/>
  <c r="S209" i="5"/>
  <c r="U209" i="5" s="1"/>
  <c r="R210" i="5" s="1"/>
  <c r="T209" i="5"/>
  <c r="Y249" i="8"/>
  <c r="Y243" i="8"/>
  <c r="Y245" i="2"/>
  <c r="Y242" i="2"/>
  <c r="AA242" i="2" s="1"/>
  <c r="X243" i="2" s="1"/>
  <c r="Y244" i="8"/>
  <c r="Y251" i="7"/>
  <c r="Y248" i="8"/>
  <c r="Y248" i="2"/>
  <c r="Y244" i="7"/>
  <c r="Y252" i="7"/>
  <c r="Y246" i="8"/>
  <c r="Y247" i="2"/>
  <c r="Y253" i="2"/>
  <c r="T207" i="1"/>
  <c r="Y207" i="1"/>
  <c r="S207" i="1"/>
  <c r="U207" i="1" s="1"/>
  <c r="R208" i="1" s="1"/>
  <c r="Y242" i="7"/>
  <c r="Y246" i="2"/>
  <c r="Y247" i="7"/>
  <c r="P246" i="1"/>
  <c r="Y249" i="2"/>
  <c r="Y250" i="8"/>
  <c r="Y243" i="2"/>
  <c r="Q246" i="1"/>
  <c r="Y244" i="2"/>
  <c r="Y248" i="7"/>
  <c r="Y253" i="7"/>
  <c r="Y252" i="8"/>
  <c r="Y246" i="7"/>
  <c r="Y247" i="8"/>
  <c r="Y251" i="8"/>
  <c r="P249" i="5"/>
  <c r="P247" i="6"/>
  <c r="Z243" i="2"/>
  <c r="N250" i="5"/>
  <c r="O250" i="5"/>
  <c r="Q249" i="5"/>
  <c r="Z241" i="8"/>
  <c r="AA241" i="8" s="1"/>
  <c r="X242" i="8" s="1"/>
  <c r="Z242" i="7"/>
  <c r="AB242" i="7"/>
  <c r="AA243" i="2"/>
  <c r="X244" i="2" s="1"/>
  <c r="N247" i="1"/>
  <c r="O247" i="1"/>
  <c r="V247" i="1" s="1"/>
  <c r="O248" i="6"/>
  <c r="V248" i="6" s="1"/>
  <c r="N248" i="6"/>
  <c r="T203" i="6" l="1"/>
  <c r="S203" i="6"/>
  <c r="U203" i="6" s="1"/>
  <c r="R204" i="6" s="1"/>
  <c r="AA242" i="7"/>
  <c r="X243" i="7" s="1"/>
  <c r="S210" i="5"/>
  <c r="U210" i="5" s="1"/>
  <c r="R211" i="5" s="1"/>
  <c r="T210" i="5"/>
  <c r="S208" i="1"/>
  <c r="U208" i="1" s="1"/>
  <c r="R209" i="1" s="1"/>
  <c r="T208" i="1"/>
  <c r="P247" i="1"/>
  <c r="Q247" i="1"/>
  <c r="P250" i="5"/>
  <c r="Z243" i="7"/>
  <c r="AA243" i="7" s="1"/>
  <c r="X244" i="7" s="1"/>
  <c r="AB242" i="8"/>
  <c r="Z242" i="8"/>
  <c r="AA242" i="8" s="1"/>
  <c r="X243" i="8" s="1"/>
  <c r="Z244" i="2"/>
  <c r="AA244" i="2" s="1"/>
  <c r="X245" i="2" s="1"/>
  <c r="P248" i="6"/>
  <c r="Q250" i="5"/>
  <c r="Q248" i="6"/>
  <c r="V250" i="5"/>
  <c r="N251" i="5" s="1"/>
  <c r="N249" i="6"/>
  <c r="O249" i="6"/>
  <c r="P22" i="8"/>
  <c r="Q22" i="8" s="1"/>
  <c r="N248" i="1"/>
  <c r="O248" i="1"/>
  <c r="V248" i="1" s="1"/>
  <c r="O251" i="5"/>
  <c r="V251" i="5" s="1"/>
  <c r="S211" i="5" l="1"/>
  <c r="U211" i="5" s="1"/>
  <c r="R212" i="5" s="1"/>
  <c r="T211" i="5"/>
  <c r="T204" i="6"/>
  <c r="S204" i="6"/>
  <c r="U204" i="6" s="1"/>
  <c r="R205" i="6" s="1"/>
  <c r="T209" i="1"/>
  <c r="S209" i="1"/>
  <c r="U209" i="1" s="1"/>
  <c r="R210" i="1" s="1"/>
  <c r="P249" i="6"/>
  <c r="Q251" i="5"/>
  <c r="P248" i="1"/>
  <c r="P251" i="5"/>
  <c r="Z245" i="2"/>
  <c r="AA245" i="2" s="1"/>
  <c r="X246" i="2" s="1"/>
  <c r="Z243" i="8"/>
  <c r="AA243" i="8" s="1"/>
  <c r="X244" i="8" s="1"/>
  <c r="Z244" i="7"/>
  <c r="AA244" i="7" s="1"/>
  <c r="X245" i="7" s="1"/>
  <c r="V249" i="6"/>
  <c r="N250" i="6" s="1"/>
  <c r="Q248" i="1"/>
  <c r="Q249" i="6"/>
  <c r="O250" i="6"/>
  <c r="V250" i="6" s="1"/>
  <c r="N252" i="5"/>
  <c r="O252" i="5"/>
  <c r="Q252" i="5" s="1"/>
  <c r="O249" i="1"/>
  <c r="N249" i="1"/>
  <c r="S205" i="6" l="1"/>
  <c r="U205" i="6" s="1"/>
  <c r="R206" i="6" s="1"/>
  <c r="T205" i="6"/>
  <c r="S212" i="5"/>
  <c r="T212" i="5"/>
  <c r="T210" i="1"/>
  <c r="S210" i="1"/>
  <c r="U210" i="1" s="1"/>
  <c r="R211" i="1" s="1"/>
  <c r="P252" i="5"/>
  <c r="V252" i="5"/>
  <c r="N253" i="5" s="1"/>
  <c r="Z245" i="7"/>
  <c r="AA245" i="7" s="1"/>
  <c r="X246" i="7" s="1"/>
  <c r="O251" i="6"/>
  <c r="N251" i="6"/>
  <c r="Z244" i="8"/>
  <c r="AA244" i="8" s="1"/>
  <c r="X245" i="8" s="1"/>
  <c r="Z246" i="2"/>
  <c r="AA246" i="2" s="1"/>
  <c r="X247" i="2" s="1"/>
  <c r="O250" i="1"/>
  <c r="V250" i="1" s="1"/>
  <c r="V249" i="1"/>
  <c r="N250" i="1" s="1"/>
  <c r="P250" i="6"/>
  <c r="P251" i="6" s="1"/>
  <c r="P249" i="1"/>
  <c r="Q250" i="6"/>
  <c r="Q249" i="1"/>
  <c r="O253" i="5"/>
  <c r="U212" i="5" l="1"/>
  <c r="R213" i="5" s="1"/>
  <c r="S213" i="5" s="1"/>
  <c r="S206" i="6"/>
  <c r="U206" i="6" s="1"/>
  <c r="R207" i="6" s="1"/>
  <c r="T206" i="6"/>
  <c r="E19" i="7"/>
  <c r="F19" i="7" s="1"/>
  <c r="Q253" i="5"/>
  <c r="S211" i="1"/>
  <c r="T211" i="1"/>
  <c r="Q251" i="6"/>
  <c r="P253" i="5"/>
  <c r="Z247" i="2"/>
  <c r="AA247" i="2" s="1"/>
  <c r="X248" i="2" s="1"/>
  <c r="Z246" i="7"/>
  <c r="AA246" i="7" s="1"/>
  <c r="X247" i="7" s="1"/>
  <c r="N251" i="1"/>
  <c r="O251" i="1"/>
  <c r="V251" i="6"/>
  <c r="N252" i="6" s="1"/>
  <c r="O252" i="6"/>
  <c r="V253" i="5"/>
  <c r="N254" i="5" s="1"/>
  <c r="O254" i="5"/>
  <c r="Z245" i="8"/>
  <c r="AA245" i="8" s="1"/>
  <c r="X246" i="8" s="1"/>
  <c r="Q250" i="1"/>
  <c r="P250" i="1"/>
  <c r="T213" i="5" l="1"/>
  <c r="U213" i="5" s="1"/>
  <c r="R214" i="5" s="1"/>
  <c r="U211" i="1"/>
  <c r="R212" i="1" s="1"/>
  <c r="Y207" i="6"/>
  <c r="T207" i="6"/>
  <c r="S207" i="6"/>
  <c r="U207" i="6" s="1"/>
  <c r="R208" i="6" s="1"/>
  <c r="S212" i="1"/>
  <c r="T212" i="1"/>
  <c r="Q251" i="1"/>
  <c r="Q252" i="6"/>
  <c r="V251" i="1"/>
  <c r="N252" i="1" s="1"/>
  <c r="Z247" i="7"/>
  <c r="AA247" i="7" s="1"/>
  <c r="X248" i="7" s="1"/>
  <c r="O253" i="6"/>
  <c r="V253" i="6" s="1"/>
  <c r="Q254" i="5"/>
  <c r="O252" i="1"/>
  <c r="V252" i="1" s="1"/>
  <c r="P254" i="5"/>
  <c r="Z248" i="2"/>
  <c r="AA248" i="2" s="1"/>
  <c r="X249" i="2" s="1"/>
  <c r="P252" i="6"/>
  <c r="Z246" i="8"/>
  <c r="AA246" i="8" s="1"/>
  <c r="X247" i="8" s="1"/>
  <c r="V254" i="5"/>
  <c r="N255" i="5" s="1"/>
  <c r="P251" i="1"/>
  <c r="V252" i="6"/>
  <c r="N253" i="6" s="1"/>
  <c r="D23" i="8"/>
  <c r="O255" i="5"/>
  <c r="T214" i="5" l="1"/>
  <c r="S214" i="5"/>
  <c r="U214" i="5" s="1"/>
  <c r="R215" i="5" s="1"/>
  <c r="S215" i="5" s="1"/>
  <c r="T208" i="6"/>
  <c r="S208" i="6"/>
  <c r="U208" i="6" s="1"/>
  <c r="R209" i="6" s="1"/>
  <c r="U212" i="1"/>
  <c r="R213" i="1" s="1"/>
  <c r="P255" i="5"/>
  <c r="P252" i="1"/>
  <c r="Q252" i="1"/>
  <c r="N254" i="6"/>
  <c r="O254" i="6"/>
  <c r="Q253" i="6"/>
  <c r="Z248" i="7"/>
  <c r="AA248" i="7" s="1"/>
  <c r="X249" i="7" s="1"/>
  <c r="Z249" i="2"/>
  <c r="AA249" i="2" s="1"/>
  <c r="X250" i="2" s="1"/>
  <c r="O256" i="5"/>
  <c r="P253" i="6"/>
  <c r="N253" i="1"/>
  <c r="O253" i="1"/>
  <c r="V253" i="1" s="1"/>
  <c r="Z247" i="8"/>
  <c r="AA247" i="8" s="1"/>
  <c r="X248" i="8" s="1"/>
  <c r="Q255" i="5"/>
  <c r="W255" i="5"/>
  <c r="V255" i="5" s="1"/>
  <c r="N256" i="5" s="1"/>
  <c r="T215" i="5" l="1"/>
  <c r="U215" i="5" s="1"/>
  <c r="R216" i="5" s="1"/>
  <c r="T209" i="6"/>
  <c r="S209" i="6"/>
  <c r="U209" i="6" s="1"/>
  <c r="R210" i="6" s="1"/>
  <c r="Q254" i="6"/>
  <c r="S213" i="1"/>
  <c r="T213" i="1"/>
  <c r="P254" i="6"/>
  <c r="Q253" i="1"/>
  <c r="P253" i="1"/>
  <c r="O257" i="5"/>
  <c r="V257" i="5" s="1"/>
  <c r="Z250" i="2"/>
  <c r="AA250" i="2" s="1"/>
  <c r="X251" i="2" s="1"/>
  <c r="P256" i="5"/>
  <c r="Z249" i="7"/>
  <c r="AA249" i="7" s="1"/>
  <c r="X250" i="7" s="1"/>
  <c r="V256" i="5"/>
  <c r="N257" i="5" s="1"/>
  <c r="Q256" i="5"/>
  <c r="V254" i="6"/>
  <c r="N255" i="6" s="1"/>
  <c r="Z248" i="8"/>
  <c r="AA248" i="8" s="1"/>
  <c r="X249" i="8" s="1"/>
  <c r="N254" i="1"/>
  <c r="O254" i="1"/>
  <c r="D23" i="7"/>
  <c r="O255" i="6"/>
  <c r="S216" i="5" l="1"/>
  <c r="U216" i="5" s="1"/>
  <c r="R217" i="5" s="1"/>
  <c r="T216" i="5"/>
  <c r="P255" i="6"/>
  <c r="T217" i="5"/>
  <c r="S217" i="5"/>
  <c r="U217" i="5" s="1"/>
  <c r="R218" i="5" s="1"/>
  <c r="T210" i="6"/>
  <c r="S210" i="6"/>
  <c r="U210" i="6" s="1"/>
  <c r="R211" i="6" s="1"/>
  <c r="Q254" i="1"/>
  <c r="U213" i="1"/>
  <c r="R214" i="1" s="1"/>
  <c r="Q255" i="6"/>
  <c r="Z250" i="7"/>
  <c r="AA250" i="7" s="1"/>
  <c r="X251" i="7" s="1"/>
  <c r="Z251" i="2"/>
  <c r="AA251" i="2" s="1"/>
  <c r="X252" i="2" s="1"/>
  <c r="O258" i="5"/>
  <c r="V258" i="5" s="1"/>
  <c r="N258" i="5"/>
  <c r="Q257" i="5"/>
  <c r="Z249" i="8"/>
  <c r="AA249" i="8" s="1"/>
  <c r="X250" i="8" s="1"/>
  <c r="P257" i="5"/>
  <c r="O256" i="6"/>
  <c r="V256" i="6" s="1"/>
  <c r="P254" i="1"/>
  <c r="V254" i="1"/>
  <c r="N255" i="1" s="1"/>
  <c r="O255" i="1"/>
  <c r="D23" i="2"/>
  <c r="W255" i="6"/>
  <c r="V255" i="6" s="1"/>
  <c r="N256" i="6" s="1"/>
  <c r="T211" i="6" l="1"/>
  <c r="S211" i="6"/>
  <c r="U211" i="6" s="1"/>
  <c r="R212" i="6" s="1"/>
  <c r="T218" i="5"/>
  <c r="S218" i="5"/>
  <c r="U218" i="5" s="1"/>
  <c r="R219" i="5" s="1"/>
  <c r="E20" i="8"/>
  <c r="F20" i="8" s="1"/>
  <c r="Q255" i="1"/>
  <c r="T214" i="1"/>
  <c r="S214" i="1"/>
  <c r="U214" i="1" s="1"/>
  <c r="R215" i="1" s="1"/>
  <c r="P255" i="1"/>
  <c r="P258" i="5"/>
  <c r="Z252" i="2"/>
  <c r="AA252" i="2" s="1"/>
  <c r="X253" i="2" s="1"/>
  <c r="N257" i="6"/>
  <c r="O257" i="6"/>
  <c r="P256" i="6"/>
  <c r="Q256" i="6"/>
  <c r="Z250" i="8"/>
  <c r="AA250" i="8" s="1"/>
  <c r="X251" i="8" s="1"/>
  <c r="Z251" i="7"/>
  <c r="AA251" i="7" s="1"/>
  <c r="X252" i="7" s="1"/>
  <c r="Q258" i="5"/>
  <c r="O259" i="5"/>
  <c r="N259" i="5"/>
  <c r="O256" i="1"/>
  <c r="W255" i="1"/>
  <c r="V255" i="1" s="1"/>
  <c r="N256" i="1" s="1"/>
  <c r="Q259" i="5" l="1"/>
  <c r="Y219" i="5"/>
  <c r="T219" i="5"/>
  <c r="S219" i="5"/>
  <c r="U219" i="5" s="1"/>
  <c r="R220" i="5" s="1"/>
  <c r="S212" i="6"/>
  <c r="U212" i="6" s="1"/>
  <c r="R213" i="6" s="1"/>
  <c r="T212" i="6"/>
  <c r="S215" i="1"/>
  <c r="U215" i="1" s="1"/>
  <c r="R216" i="1" s="1"/>
  <c r="T215" i="1"/>
  <c r="Z251" i="8"/>
  <c r="AA251" i="8" s="1"/>
  <c r="X252" i="8" s="1"/>
  <c r="O257" i="1"/>
  <c r="P256" i="1"/>
  <c r="Z252" i="7"/>
  <c r="AA252" i="7" s="1"/>
  <c r="X253" i="7" s="1"/>
  <c r="Z253" i="2"/>
  <c r="AA253" i="2" s="1"/>
  <c r="X254" i="2" s="1"/>
  <c r="P23" i="2"/>
  <c r="Q23" i="2" s="1"/>
  <c r="V256" i="1"/>
  <c r="N257" i="1" s="1"/>
  <c r="P257" i="6"/>
  <c r="Q257" i="6"/>
  <c r="O260" i="5"/>
  <c r="V260" i="5" s="1"/>
  <c r="V257" i="6"/>
  <c r="N258" i="6" s="1"/>
  <c r="V259" i="5"/>
  <c r="N260" i="5" s="1"/>
  <c r="O258" i="6"/>
  <c r="Q256" i="1"/>
  <c r="P259" i="5"/>
  <c r="T213" i="6" l="1"/>
  <c r="S213" i="6"/>
  <c r="U213" i="6" s="1"/>
  <c r="R214" i="6" s="1"/>
  <c r="S220" i="5"/>
  <c r="U220" i="5" s="1"/>
  <c r="R221" i="5" s="1"/>
  <c r="T220" i="5"/>
  <c r="T216" i="1"/>
  <c r="S216" i="1"/>
  <c r="U216" i="1" s="1"/>
  <c r="R217" i="1" s="1"/>
  <c r="P258" i="6"/>
  <c r="V258" i="6"/>
  <c r="N259" i="6" s="1"/>
  <c r="N261" i="5"/>
  <c r="O261" i="5"/>
  <c r="P260" i="5"/>
  <c r="P23" i="7"/>
  <c r="Q23" i="7" s="1"/>
  <c r="Z253" i="7"/>
  <c r="AA253" i="7" s="1"/>
  <c r="X254" i="7" s="1"/>
  <c r="Z252" i="8"/>
  <c r="AA252" i="8" s="1"/>
  <c r="X253" i="8" s="1"/>
  <c r="O259" i="6"/>
  <c r="V259" i="6" s="1"/>
  <c r="Q258" i="6"/>
  <c r="O258" i="1"/>
  <c r="V258" i="1" s="1"/>
  <c r="AB254" i="2"/>
  <c r="Z254" i="2"/>
  <c r="Q257" i="1"/>
  <c r="Y254" i="8"/>
  <c r="Y263" i="7"/>
  <c r="Y261" i="2"/>
  <c r="Y262" i="7"/>
  <c r="Y262" i="2"/>
  <c r="Y265" i="8"/>
  <c r="Y260" i="7"/>
  <c r="Y263" i="2"/>
  <c r="Y262" i="8"/>
  <c r="Y258" i="7"/>
  <c r="Y264" i="2"/>
  <c r="Y261" i="8"/>
  <c r="Y257" i="7"/>
  <c r="Y265" i="2"/>
  <c r="Y261" i="7"/>
  <c r="Y263" i="8"/>
  <c r="Y256" i="7"/>
  <c r="Y254" i="2"/>
  <c r="Y259" i="8"/>
  <c r="Y264" i="7"/>
  <c r="Y258" i="8"/>
  <c r="Y260" i="8"/>
  <c r="Y265" i="7"/>
  <c r="Y257" i="8"/>
  <c r="Y257" i="2"/>
  <c r="Y255" i="7"/>
  <c r="Y259" i="7"/>
  <c r="Y264" i="8"/>
  <c r="Y255" i="2"/>
  <c r="Y254" i="7"/>
  <c r="Y256" i="8"/>
  <c r="Y259" i="2"/>
  <c r="Y256" i="2"/>
  <c r="Y260" i="2"/>
  <c r="Y258" i="2"/>
  <c r="Y255" i="8"/>
  <c r="V257" i="1"/>
  <c r="N258" i="1" s="1"/>
  <c r="Q260" i="5"/>
  <c r="P257" i="1"/>
  <c r="S221" i="5" l="1"/>
  <c r="U221" i="5" s="1"/>
  <c r="R222" i="5" s="1"/>
  <c r="T221" i="5"/>
  <c r="T214" i="6"/>
  <c r="S214" i="6"/>
  <c r="U214" i="6" s="1"/>
  <c r="R215" i="6" s="1"/>
  <c r="T217" i="1"/>
  <c r="S217" i="1"/>
  <c r="U217" i="1" s="1"/>
  <c r="R218" i="1" s="1"/>
  <c r="Q261" i="5"/>
  <c r="P259" i="6"/>
  <c r="P261" i="5"/>
  <c r="Z254" i="7"/>
  <c r="AA254" i="7" s="1"/>
  <c r="X255" i="7" s="1"/>
  <c r="AB254" i="7"/>
  <c r="N259" i="1"/>
  <c r="O259" i="1"/>
  <c r="V259" i="1" s="1"/>
  <c r="P258" i="1"/>
  <c r="Q258" i="1"/>
  <c r="O260" i="6"/>
  <c r="V260" i="6" s="1"/>
  <c r="N260" i="6"/>
  <c r="V261" i="5"/>
  <c r="N262" i="5" s="1"/>
  <c r="Q259" i="6"/>
  <c r="O262" i="5"/>
  <c r="V262" i="5" s="1"/>
  <c r="Z253" i="8"/>
  <c r="AA253" i="8" s="1"/>
  <c r="X254" i="8" s="1"/>
  <c r="P23" i="8"/>
  <c r="Q23" i="8" s="1"/>
  <c r="AA254" i="2"/>
  <c r="X255" i="2" s="1"/>
  <c r="T215" i="6" l="1"/>
  <c r="S215" i="6"/>
  <c r="U215" i="6" s="1"/>
  <c r="R216" i="6" s="1"/>
  <c r="T222" i="5"/>
  <c r="S222" i="5"/>
  <c r="U222" i="5" s="1"/>
  <c r="R223" i="5" s="1"/>
  <c r="T218" i="1"/>
  <c r="S218" i="1"/>
  <c r="Q260" i="6"/>
  <c r="P262" i="5"/>
  <c r="Q262" i="5"/>
  <c r="Z255" i="7"/>
  <c r="AA255" i="7" s="1"/>
  <c r="X256" i="7" s="1"/>
  <c r="P259" i="1"/>
  <c r="Q259" i="1"/>
  <c r="N263" i="5"/>
  <c r="O263" i="5"/>
  <c r="P260" i="6"/>
  <c r="AB254" i="8"/>
  <c r="Z254" i="8"/>
  <c r="AA254" i="8" s="1"/>
  <c r="X255" i="8" s="1"/>
  <c r="N260" i="1"/>
  <c r="O260" i="1"/>
  <c r="O261" i="6"/>
  <c r="V261" i="6" s="1"/>
  <c r="N261" i="6"/>
  <c r="Z255" i="2"/>
  <c r="AA255" i="2" s="1"/>
  <c r="X256" i="2" s="1"/>
  <c r="S223" i="5" l="1"/>
  <c r="U223" i="5" s="1"/>
  <c r="R224" i="5" s="1"/>
  <c r="T223" i="5"/>
  <c r="T216" i="6"/>
  <c r="S216" i="6"/>
  <c r="U216" i="6" s="1"/>
  <c r="R217" i="6" s="1"/>
  <c r="U218" i="1"/>
  <c r="Q261" i="6"/>
  <c r="Z256" i="7"/>
  <c r="AA256" i="7" s="1"/>
  <c r="X257" i="7" s="1"/>
  <c r="Z255" i="8"/>
  <c r="AA255" i="8" s="1"/>
  <c r="X256" i="8" s="1"/>
  <c r="Q260" i="1"/>
  <c r="Q263" i="5"/>
  <c r="V260" i="1"/>
  <c r="N261" i="1" s="1"/>
  <c r="V263" i="5"/>
  <c r="N264" i="5" s="1"/>
  <c r="P263" i="5"/>
  <c r="O264" i="5"/>
  <c r="V264" i="5" s="1"/>
  <c r="O262" i="6"/>
  <c r="V262" i="6" s="1"/>
  <c r="N262" i="6"/>
  <c r="O261" i="1"/>
  <c r="P261" i="6"/>
  <c r="P260" i="1"/>
  <c r="Z256" i="2"/>
  <c r="AA256" i="2" s="1"/>
  <c r="X257" i="2" s="1"/>
  <c r="T217" i="6" l="1"/>
  <c r="S217" i="6"/>
  <c r="U217" i="6" s="1"/>
  <c r="R218" i="6" s="1"/>
  <c r="S224" i="5"/>
  <c r="T224" i="5"/>
  <c r="Q264" i="5"/>
  <c r="R219" i="1"/>
  <c r="E20" i="2"/>
  <c r="F20" i="2" s="1"/>
  <c r="Q262" i="6"/>
  <c r="P261" i="1"/>
  <c r="Z256" i="8"/>
  <c r="AA256" i="8" s="1"/>
  <c r="X257" i="8" s="1"/>
  <c r="Z257" i="7"/>
  <c r="AA257" i="7" s="1"/>
  <c r="X258" i="7" s="1"/>
  <c r="O263" i="6"/>
  <c r="N263" i="6"/>
  <c r="N265" i="5"/>
  <c r="O265" i="5"/>
  <c r="Q261" i="1"/>
  <c r="P262" i="6"/>
  <c r="V261" i="1"/>
  <c r="N262" i="1" s="1"/>
  <c r="Z257" i="2"/>
  <c r="AA257" i="2" s="1"/>
  <c r="X258" i="2" s="1"/>
  <c r="P264" i="5"/>
  <c r="O262" i="1"/>
  <c r="U224" i="5" l="1"/>
  <c r="R225" i="5" s="1"/>
  <c r="S225" i="5" s="1"/>
  <c r="S218" i="6"/>
  <c r="T218" i="6"/>
  <c r="S219" i="1"/>
  <c r="Y219" i="1"/>
  <c r="T219" i="1"/>
  <c r="Z258" i="2"/>
  <c r="AA258" i="2" s="1"/>
  <c r="X259" i="2" s="1"/>
  <c r="Z258" i="7"/>
  <c r="AA258" i="7" s="1"/>
  <c r="X259" i="7" s="1"/>
  <c r="Z257" i="8"/>
  <c r="AA257" i="8" s="1"/>
  <c r="X258" i="8" s="1"/>
  <c r="V265" i="5"/>
  <c r="N266" i="5" s="1"/>
  <c r="P263" i="6"/>
  <c r="V263" i="6"/>
  <c r="N264" i="6" s="1"/>
  <c r="V262" i="1"/>
  <c r="N263" i="1" s="1"/>
  <c r="Q263" i="6"/>
  <c r="P262" i="1"/>
  <c r="Q262" i="1"/>
  <c r="O266" i="5"/>
  <c r="Q265" i="5"/>
  <c r="O264" i="6"/>
  <c r="O263" i="1"/>
  <c r="V263" i="1" s="1"/>
  <c r="P265" i="5"/>
  <c r="T225" i="5" l="1"/>
  <c r="U225" i="5" s="1"/>
  <c r="R226" i="5" s="1"/>
  <c r="U218" i="6"/>
  <c r="U219" i="1"/>
  <c r="R220" i="1" s="1"/>
  <c r="P263" i="1"/>
  <c r="O265" i="6"/>
  <c r="P264" i="6"/>
  <c r="D24" i="8"/>
  <c r="O267" i="5"/>
  <c r="Z259" i="7"/>
  <c r="AA259" i="7" s="1"/>
  <c r="X260" i="7" s="1"/>
  <c r="Z258" i="8"/>
  <c r="AA258" i="8" s="1"/>
  <c r="X259" i="8" s="1"/>
  <c r="Z259" i="2"/>
  <c r="AA259" i="2" s="1"/>
  <c r="X260" i="2" s="1"/>
  <c r="P266" i="5"/>
  <c r="V266" i="5"/>
  <c r="N267" i="5" s="1"/>
  <c r="V264" i="6"/>
  <c r="N265" i="6" s="1"/>
  <c r="N264" i="1"/>
  <c r="O264" i="1"/>
  <c r="V264" i="1" s="1"/>
  <c r="Q264" i="6"/>
  <c r="Q263" i="1"/>
  <c r="Q266" i="5"/>
  <c r="T226" i="5" l="1"/>
  <c r="S226" i="5"/>
  <c r="U226" i="5" s="1"/>
  <c r="R227" i="5" s="1"/>
  <c r="T227" i="5" s="1"/>
  <c r="R219" i="6"/>
  <c r="E20" i="7"/>
  <c r="F20" i="7" s="1"/>
  <c r="T220" i="1"/>
  <c r="S220" i="1"/>
  <c r="U220" i="1" s="1"/>
  <c r="R221" i="1" s="1"/>
  <c r="Q265" i="6"/>
  <c r="Z260" i="2"/>
  <c r="AA260" i="2" s="1"/>
  <c r="X261" i="2" s="1"/>
  <c r="O266" i="6"/>
  <c r="P265" i="6"/>
  <c r="O268" i="5"/>
  <c r="P267" i="5"/>
  <c r="Q267" i="5"/>
  <c r="N265" i="1"/>
  <c r="O265" i="1"/>
  <c r="V265" i="1" s="1"/>
  <c r="Z260" i="7"/>
  <c r="AA260" i="7" s="1"/>
  <c r="X261" i="7" s="1"/>
  <c r="Q264" i="1"/>
  <c r="Z259" i="8"/>
  <c r="AA259" i="8" s="1"/>
  <c r="X260" i="8" s="1"/>
  <c r="P264" i="1"/>
  <c r="V265" i="6"/>
  <c r="N266" i="6" s="1"/>
  <c r="W267" i="5"/>
  <c r="V267" i="5" s="1"/>
  <c r="N268" i="5" s="1"/>
  <c r="S227" i="5" l="1"/>
  <c r="U227" i="5" s="1"/>
  <c r="R228" i="5" s="1"/>
  <c r="S219" i="6"/>
  <c r="Y219" i="6"/>
  <c r="T219" i="6"/>
  <c r="U219" i="6" s="1"/>
  <c r="R220" i="6" s="1"/>
  <c r="S228" i="5"/>
  <c r="U228" i="5" s="1"/>
  <c r="R229" i="5" s="1"/>
  <c r="T228" i="5"/>
  <c r="S221" i="1"/>
  <c r="T221" i="1"/>
  <c r="D24" i="7"/>
  <c r="O267" i="6"/>
  <c r="Z261" i="7"/>
  <c r="AA261" i="7" s="1"/>
  <c r="X262" i="7" s="1"/>
  <c r="O269" i="5"/>
  <c r="V269" i="5" s="1"/>
  <c r="Z261" i="2"/>
  <c r="AA261" i="2" s="1"/>
  <c r="X262" i="2" s="1"/>
  <c r="N266" i="1"/>
  <c r="O266" i="1"/>
  <c r="V266" i="1" s="1"/>
  <c r="P268" i="5"/>
  <c r="Q266" i="6"/>
  <c r="Q268" i="5"/>
  <c r="V266" i="6"/>
  <c r="N267" i="6" s="1"/>
  <c r="Q265" i="1"/>
  <c r="P266" i="6"/>
  <c r="V268" i="5"/>
  <c r="N269" i="5" s="1"/>
  <c r="P265" i="1"/>
  <c r="Z260" i="8"/>
  <c r="AA260" i="8" s="1"/>
  <c r="X261" i="8" s="1"/>
  <c r="U221" i="1" l="1"/>
  <c r="R222" i="1" s="1"/>
  <c r="T229" i="5"/>
  <c r="S229" i="5"/>
  <c r="U229" i="5" s="1"/>
  <c r="R230" i="5" s="1"/>
  <c r="S220" i="6"/>
  <c r="U220" i="6" s="1"/>
  <c r="R221" i="6" s="1"/>
  <c r="T220" i="6"/>
  <c r="S222" i="1"/>
  <c r="U222" i="1" s="1"/>
  <c r="R223" i="1" s="1"/>
  <c r="T222" i="1"/>
  <c r="Z261" i="8"/>
  <c r="AA261" i="8" s="1"/>
  <c r="X262" i="8" s="1"/>
  <c r="Z262" i="7"/>
  <c r="AA262" i="7" s="1"/>
  <c r="X263" i="7" s="1"/>
  <c r="N270" i="5"/>
  <c r="O270" i="5"/>
  <c r="V270" i="5" s="1"/>
  <c r="O268" i="6"/>
  <c r="V268" i="6" s="1"/>
  <c r="P267" i="6"/>
  <c r="Z262" i="2"/>
  <c r="AA262" i="2" s="1"/>
  <c r="X263" i="2" s="1"/>
  <c r="P269" i="5"/>
  <c r="Q266" i="1"/>
  <c r="Q269" i="5"/>
  <c r="N267" i="1"/>
  <c r="O267" i="1"/>
  <c r="D24" i="2"/>
  <c r="Q267" i="6"/>
  <c r="W267" i="6"/>
  <c r="V267" i="6" s="1"/>
  <c r="N268" i="6" s="1"/>
  <c r="P266" i="1"/>
  <c r="S221" i="6" l="1"/>
  <c r="U221" i="6" s="1"/>
  <c r="R222" i="6" s="1"/>
  <c r="T221" i="6"/>
  <c r="S230" i="5"/>
  <c r="U230" i="5" s="1"/>
  <c r="T230" i="5"/>
  <c r="T223" i="1"/>
  <c r="S223" i="1"/>
  <c r="P270" i="5"/>
  <c r="Q270" i="5"/>
  <c r="Z263" i="7"/>
  <c r="AA263" i="7" s="1"/>
  <c r="X264" i="7" s="1"/>
  <c r="N269" i="6"/>
  <c r="O269" i="6"/>
  <c r="V269" i="6" s="1"/>
  <c r="Q268" i="6"/>
  <c r="P268" i="6"/>
  <c r="Z262" i="8"/>
  <c r="AA262" i="8" s="1"/>
  <c r="X263" i="8" s="1"/>
  <c r="O268" i="1"/>
  <c r="W267" i="1"/>
  <c r="V267" i="1" s="1"/>
  <c r="N268" i="1" s="1"/>
  <c r="Q267" i="1"/>
  <c r="P267" i="1"/>
  <c r="Z263" i="2"/>
  <c r="AA263" i="2" s="1"/>
  <c r="X264" i="2" s="1"/>
  <c r="N271" i="5"/>
  <c r="O271" i="5"/>
  <c r="R231" i="5" l="1"/>
  <c r="E21" i="8"/>
  <c r="F21" i="8" s="1"/>
  <c r="S231" i="5" s="1"/>
  <c r="S222" i="6"/>
  <c r="U222" i="6" s="1"/>
  <c r="R223" i="6" s="1"/>
  <c r="T222" i="6"/>
  <c r="U223" i="1"/>
  <c r="R224" i="1" s="1"/>
  <c r="Q271" i="5"/>
  <c r="V271" i="5"/>
  <c r="N272" i="5" s="1"/>
  <c r="Z264" i="2"/>
  <c r="AA264" i="2" s="1"/>
  <c r="X265" i="2" s="1"/>
  <c r="O269" i="1"/>
  <c r="V269" i="1" s="1"/>
  <c r="Q268" i="1"/>
  <c r="P268" i="1"/>
  <c r="Z263" i="8"/>
  <c r="AA263" i="8" s="1"/>
  <c r="X264" i="8" s="1"/>
  <c r="Z264" i="7"/>
  <c r="AA264" i="7" s="1"/>
  <c r="X265" i="7" s="1"/>
  <c r="O272" i="5"/>
  <c r="V272" i="5" s="1"/>
  <c r="Q269" i="6"/>
  <c r="N270" i="6"/>
  <c r="O270" i="6"/>
  <c r="P269" i="6"/>
  <c r="P271" i="5"/>
  <c r="V268" i="1"/>
  <c r="N269" i="1" s="1"/>
  <c r="P269" i="1" l="1"/>
  <c r="S223" i="6"/>
  <c r="T223" i="6"/>
  <c r="U223" i="6"/>
  <c r="R224" i="6" s="1"/>
  <c r="T231" i="5"/>
  <c r="U231" i="5" s="1"/>
  <c r="R232" i="5" s="1"/>
  <c r="Y231" i="5"/>
  <c r="S224" i="1"/>
  <c r="U224" i="1" s="1"/>
  <c r="R225" i="1" s="1"/>
  <c r="T224" i="1"/>
  <c r="Q269" i="1"/>
  <c r="Z265" i="7"/>
  <c r="AA265" i="7" s="1"/>
  <c r="X266" i="7" s="1"/>
  <c r="P24" i="7"/>
  <c r="Q24" i="7" s="1"/>
  <c r="P24" i="2"/>
  <c r="Q24" i="2" s="1"/>
  <c r="Z265" i="2"/>
  <c r="AA265" i="2" s="1"/>
  <c r="X266" i="2" s="1"/>
  <c r="P270" i="6"/>
  <c r="N273" i="5"/>
  <c r="O273" i="5"/>
  <c r="V273" i="5" s="1"/>
  <c r="Q272" i="5"/>
  <c r="P272" i="5"/>
  <c r="Q270" i="6"/>
  <c r="O271" i="6"/>
  <c r="V271" i="6" s="1"/>
  <c r="V270" i="6"/>
  <c r="N271" i="6" s="1"/>
  <c r="N270" i="1"/>
  <c r="O270" i="1"/>
  <c r="V270" i="1" s="1"/>
  <c r="Z264" i="8"/>
  <c r="AA264" i="8" s="1"/>
  <c r="X265" i="8" s="1"/>
  <c r="P273" i="5" l="1"/>
  <c r="S232" i="5"/>
  <c r="U232" i="5" s="1"/>
  <c r="R233" i="5" s="1"/>
  <c r="T232" i="5"/>
  <c r="S224" i="6"/>
  <c r="U224" i="6" s="1"/>
  <c r="R225" i="6" s="1"/>
  <c r="T224" i="6"/>
  <c r="T225" i="1"/>
  <c r="S225" i="1"/>
  <c r="U225" i="1" s="1"/>
  <c r="R226" i="1" s="1"/>
  <c r="Q273" i="5"/>
  <c r="P271" i="6"/>
  <c r="AB266" i="2"/>
  <c r="Z266" i="2"/>
  <c r="N272" i="6"/>
  <c r="O272" i="6"/>
  <c r="V272" i="6" s="1"/>
  <c r="O274" i="5"/>
  <c r="N274" i="5"/>
  <c r="Z265" i="8"/>
  <c r="AA265" i="8" s="1"/>
  <c r="X266" i="8" s="1"/>
  <c r="P270" i="1"/>
  <c r="Y276" i="8"/>
  <c r="Y269" i="2"/>
  <c r="Y276" i="2"/>
  <c r="Y268" i="7"/>
  <c r="Y272" i="7"/>
  <c r="Y271" i="2"/>
  <c r="Y270" i="2"/>
  <c r="Y275" i="8"/>
  <c r="Y266" i="2"/>
  <c r="Y267" i="7"/>
  <c r="Y269" i="7"/>
  <c r="Y276" i="7"/>
  <c r="Y274" i="8"/>
  <c r="Y277" i="7"/>
  <c r="Y266" i="7"/>
  <c r="Y273" i="7"/>
  <c r="Y267" i="2"/>
  <c r="Y275" i="7"/>
  <c r="Y273" i="8"/>
  <c r="Y268" i="2"/>
  <c r="Y274" i="7"/>
  <c r="Y272" i="8"/>
  <c r="Y272" i="2"/>
  <c r="Y271" i="7"/>
  <c r="Y271" i="8"/>
  <c r="Y273" i="2"/>
  <c r="Y267" i="8"/>
  <c r="Y270" i="7"/>
  <c r="Y270" i="8"/>
  <c r="Y274" i="2"/>
  <c r="Y266" i="8"/>
  <c r="Y268" i="8"/>
  <c r="Y269" i="8"/>
  <c r="Y275" i="2"/>
  <c r="Y277" i="8"/>
  <c r="Y277" i="2"/>
  <c r="Q270" i="1"/>
  <c r="Q271" i="6"/>
  <c r="Z266" i="7"/>
  <c r="AB266" i="7"/>
  <c r="N271" i="1"/>
  <c r="O271" i="1"/>
  <c r="V271" i="1" s="1"/>
  <c r="P24" i="8" l="1"/>
  <c r="Q24" i="8" s="1"/>
  <c r="T225" i="6"/>
  <c r="S225" i="6"/>
  <c r="U225" i="6" s="1"/>
  <c r="R226" i="6" s="1"/>
  <c r="S233" i="5"/>
  <c r="T233" i="5"/>
  <c r="S226" i="1"/>
  <c r="U226" i="1" s="1"/>
  <c r="R227" i="1" s="1"/>
  <c r="T226" i="1"/>
  <c r="Q274" i="5"/>
  <c r="P274" i="5"/>
  <c r="V274" i="5"/>
  <c r="N275" i="5" s="1"/>
  <c r="AA266" i="7"/>
  <c r="X267" i="7" s="1"/>
  <c r="Z267" i="7" s="1"/>
  <c r="AA267" i="7" s="1"/>
  <c r="X268" i="7" s="1"/>
  <c r="P272" i="6"/>
  <c r="Q272" i="6"/>
  <c r="AB266" i="8"/>
  <c r="Z266" i="8"/>
  <c r="AA266" i="8" s="1"/>
  <c r="X267" i="8" s="1"/>
  <c r="O275" i="5"/>
  <c r="AA266" i="2"/>
  <c r="X267" i="2" s="1"/>
  <c r="P271" i="1"/>
  <c r="Q271" i="1"/>
  <c r="N272" i="1"/>
  <c r="O272" i="1"/>
  <c r="Q272" i="1" s="1"/>
  <c r="O273" i="6"/>
  <c r="N273" i="6"/>
  <c r="U233" i="5" l="1"/>
  <c r="R234" i="5" s="1"/>
  <c r="T234" i="5" s="1"/>
  <c r="S226" i="6"/>
  <c r="U226" i="6" s="1"/>
  <c r="R227" i="6" s="1"/>
  <c r="T226" i="6"/>
  <c r="P275" i="5"/>
  <c r="S227" i="1"/>
  <c r="T227" i="1"/>
  <c r="Q275" i="5"/>
  <c r="V275" i="5"/>
  <c r="N276" i="5" s="1"/>
  <c r="P273" i="6"/>
  <c r="P272" i="1"/>
  <c r="Z268" i="7"/>
  <c r="AA268" i="7" s="1"/>
  <c r="X269" i="7" s="1"/>
  <c r="Z267" i="8"/>
  <c r="AA267" i="8" s="1"/>
  <c r="X268" i="8" s="1"/>
  <c r="V273" i="6"/>
  <c r="N274" i="6" s="1"/>
  <c r="O273" i="1"/>
  <c r="V272" i="1"/>
  <c r="N273" i="1" s="1"/>
  <c r="O274" i="6"/>
  <c r="Q273" i="6"/>
  <c r="Z267" i="2"/>
  <c r="AA267" i="2" s="1"/>
  <c r="X268" i="2" s="1"/>
  <c r="O276" i="5"/>
  <c r="S234" i="5" l="1"/>
  <c r="U234" i="5" s="1"/>
  <c r="R235" i="5" s="1"/>
  <c r="S235" i="5" s="1"/>
  <c r="T227" i="6"/>
  <c r="S227" i="6"/>
  <c r="U227" i="6" s="1"/>
  <c r="R228" i="6" s="1"/>
  <c r="U227" i="1"/>
  <c r="R228" i="1" s="1"/>
  <c r="Q274" i="6"/>
  <c r="P276" i="5"/>
  <c r="Q273" i="1"/>
  <c r="O274" i="1"/>
  <c r="Z268" i="2"/>
  <c r="AA268" i="2" s="1"/>
  <c r="X269" i="2" s="1"/>
  <c r="Z268" i="8"/>
  <c r="AA268" i="8" s="1"/>
  <c r="X269" i="8" s="1"/>
  <c r="O277" i="5"/>
  <c r="V277" i="5" s="1"/>
  <c r="V276" i="5"/>
  <c r="N277" i="5" s="1"/>
  <c r="P273" i="1"/>
  <c r="Q276" i="5"/>
  <c r="P274" i="6"/>
  <c r="V273" i="1"/>
  <c r="N274" i="1" s="1"/>
  <c r="O275" i="6"/>
  <c r="V274" i="6"/>
  <c r="N275" i="6" s="1"/>
  <c r="Z269" i="7"/>
  <c r="AA269" i="7" s="1"/>
  <c r="X270" i="7" s="1"/>
  <c r="T235" i="5" l="1"/>
  <c r="U235" i="5" s="1"/>
  <c r="R236" i="5" s="1"/>
  <c r="S228" i="6"/>
  <c r="U228" i="6" s="1"/>
  <c r="R229" i="6" s="1"/>
  <c r="T228" i="6"/>
  <c r="S228" i="1"/>
  <c r="U228" i="1" s="1"/>
  <c r="R229" i="1" s="1"/>
  <c r="T228" i="1"/>
  <c r="N278" i="5"/>
  <c r="O278" i="5"/>
  <c r="P277" i="5"/>
  <c r="Z269" i="8"/>
  <c r="AA269" i="8" s="1"/>
  <c r="X270" i="8" s="1"/>
  <c r="O275" i="1"/>
  <c r="Q277" i="5"/>
  <c r="Q274" i="1"/>
  <c r="Z270" i="7"/>
  <c r="AA270" i="7" s="1"/>
  <c r="X271" i="7" s="1"/>
  <c r="Z269" i="2"/>
  <c r="AA269" i="2" s="1"/>
  <c r="X270" i="2" s="1"/>
  <c r="P274" i="1"/>
  <c r="Q275" i="6"/>
  <c r="V274" i="1"/>
  <c r="N275" i="1" s="1"/>
  <c r="P275" i="6"/>
  <c r="V275" i="6"/>
  <c r="N276" i="6" s="1"/>
  <c r="O276" i="6"/>
  <c r="V276" i="6" s="1"/>
  <c r="S236" i="5" l="1"/>
  <c r="U236" i="5" s="1"/>
  <c r="R237" i="5" s="1"/>
  <c r="S237" i="5" s="1"/>
  <c r="T236" i="5"/>
  <c r="T229" i="6"/>
  <c r="S229" i="6"/>
  <c r="U229" i="6" s="1"/>
  <c r="R230" i="6" s="1"/>
  <c r="T229" i="1"/>
  <c r="S229" i="1"/>
  <c r="U229" i="1" s="1"/>
  <c r="R230" i="1" s="1"/>
  <c r="P278" i="5"/>
  <c r="Q278" i="5"/>
  <c r="P275" i="1"/>
  <c r="N277" i="6"/>
  <c r="O277" i="6"/>
  <c r="Z270" i="8"/>
  <c r="AA270" i="8" s="1"/>
  <c r="X271" i="8" s="1"/>
  <c r="O276" i="1"/>
  <c r="V276" i="1" s="1"/>
  <c r="Z271" i="7"/>
  <c r="AA271" i="7" s="1"/>
  <c r="X272" i="7" s="1"/>
  <c r="V275" i="1"/>
  <c r="N276" i="1" s="1"/>
  <c r="Z270" i="2"/>
  <c r="AA270" i="2" s="1"/>
  <c r="X271" i="2" s="1"/>
  <c r="V278" i="5"/>
  <c r="N279" i="5" s="1"/>
  <c r="P276" i="6"/>
  <c r="Q276" i="6"/>
  <c r="D25" i="8"/>
  <c r="O279" i="5"/>
  <c r="Q275" i="1"/>
  <c r="T237" i="5" l="1"/>
  <c r="U237" i="5" s="1"/>
  <c r="R238" i="5" s="1"/>
  <c r="E21" i="7"/>
  <c r="F21" i="7" s="1"/>
  <c r="T230" i="6"/>
  <c r="S230" i="6"/>
  <c r="U230" i="6" s="1"/>
  <c r="R231" i="6" s="1"/>
  <c r="Q277" i="6"/>
  <c r="T230" i="1"/>
  <c r="S230" i="1"/>
  <c r="U230" i="1" s="1"/>
  <c r="P277" i="6"/>
  <c r="Z271" i="8"/>
  <c r="AA271" i="8" s="1"/>
  <c r="X272" i="8" s="1"/>
  <c r="Z272" i="7"/>
  <c r="AA272" i="7" s="1"/>
  <c r="X273" i="7" s="1"/>
  <c r="Z271" i="2"/>
  <c r="AA271" i="2" s="1"/>
  <c r="X272" i="2" s="1"/>
  <c r="N277" i="1"/>
  <c r="O277" i="1"/>
  <c r="Q276" i="1"/>
  <c r="O280" i="5"/>
  <c r="P276" i="1"/>
  <c r="W279" i="5"/>
  <c r="V279" i="5" s="1"/>
  <c r="N280" i="5" s="1"/>
  <c r="V277" i="6"/>
  <c r="N278" i="6" s="1"/>
  <c r="Q279" i="5"/>
  <c r="P279" i="5"/>
  <c r="O278" i="6"/>
  <c r="V278" i="6" s="1"/>
  <c r="S238" i="5" l="1"/>
  <c r="T238" i="5"/>
  <c r="U238" i="5"/>
  <c r="R239" i="5" s="1"/>
  <c r="S239" i="5" s="1"/>
  <c r="U239" i="5" s="1"/>
  <c r="R240" i="5" s="1"/>
  <c r="T239" i="5"/>
  <c r="Y231" i="6"/>
  <c r="T231" i="6"/>
  <c r="S231" i="6"/>
  <c r="U231" i="6" s="1"/>
  <c r="R232" i="6" s="1"/>
  <c r="E21" i="2"/>
  <c r="F21" i="2" s="1"/>
  <c r="R231" i="1"/>
  <c r="Z273" i="7"/>
  <c r="AA273" i="7" s="1"/>
  <c r="X274" i="7" s="1"/>
  <c r="Z272" i="2"/>
  <c r="AA272" i="2" s="1"/>
  <c r="X273" i="2" s="1"/>
  <c r="O281" i="5"/>
  <c r="V281" i="5" s="1"/>
  <c r="Z272" i="8"/>
  <c r="AA272" i="8" s="1"/>
  <c r="X273" i="8" s="1"/>
  <c r="O279" i="6"/>
  <c r="N279" i="6"/>
  <c r="D25" i="7"/>
  <c r="V277" i="1"/>
  <c r="N278" i="1" s="1"/>
  <c r="Q280" i="5"/>
  <c r="O278" i="1"/>
  <c r="V278" i="1" s="1"/>
  <c r="P280" i="5"/>
  <c r="P278" i="6"/>
  <c r="Q278" i="6"/>
  <c r="Q277" i="1"/>
  <c r="P277" i="1"/>
  <c r="V280" i="5"/>
  <c r="N281" i="5" s="1"/>
  <c r="T240" i="5" l="1"/>
  <c r="S240" i="5"/>
  <c r="U240" i="5" s="1"/>
  <c r="R241" i="5" s="1"/>
  <c r="T232" i="6"/>
  <c r="S232" i="6"/>
  <c r="U232" i="6" s="1"/>
  <c r="R233" i="6" s="1"/>
  <c r="T231" i="1"/>
  <c r="Y231" i="1"/>
  <c r="S231" i="1"/>
  <c r="U231" i="1" s="1"/>
  <c r="R232" i="1" s="1"/>
  <c r="N279" i="1"/>
  <c r="O279" i="1"/>
  <c r="D25" i="2"/>
  <c r="P278" i="1"/>
  <c r="Q278" i="1"/>
  <c r="Z273" i="2"/>
  <c r="AA273" i="2" s="1"/>
  <c r="X274" i="2" s="1"/>
  <c r="Z274" i="7"/>
  <c r="AA274" i="7" s="1"/>
  <c r="X275" i="7" s="1"/>
  <c r="O282" i="5"/>
  <c r="V282" i="5" s="1"/>
  <c r="N282" i="5"/>
  <c r="W279" i="6"/>
  <c r="V279" i="6" s="1"/>
  <c r="N280" i="6" s="1"/>
  <c r="Z273" i="8"/>
  <c r="AA273" i="8" s="1"/>
  <c r="X274" i="8" s="1"/>
  <c r="P279" i="6"/>
  <c r="P281" i="5"/>
  <c r="O280" i="6"/>
  <c r="V280" i="6" s="1"/>
  <c r="Q281" i="5"/>
  <c r="Q279" i="6"/>
  <c r="S233" i="6" l="1"/>
  <c r="U233" i="6" s="1"/>
  <c r="R234" i="6" s="1"/>
  <c r="T233" i="6"/>
  <c r="T241" i="5"/>
  <c r="S241" i="5"/>
  <c r="U241" i="5" s="1"/>
  <c r="R242" i="5" s="1"/>
  <c r="T232" i="1"/>
  <c r="S232" i="1"/>
  <c r="U232" i="1" s="1"/>
  <c r="R233" i="1" s="1"/>
  <c r="Q280" i="6"/>
  <c r="P279" i="1"/>
  <c r="P280" i="6"/>
  <c r="Z274" i="2"/>
  <c r="AA274" i="2" s="1"/>
  <c r="X275" i="2" s="1"/>
  <c r="Z274" i="8"/>
  <c r="AA274" i="8" s="1"/>
  <c r="X275" i="8" s="1"/>
  <c r="Q279" i="1"/>
  <c r="O281" i="6"/>
  <c r="V281" i="6" s="1"/>
  <c r="N281" i="6"/>
  <c r="Q282" i="5"/>
  <c r="N283" i="5"/>
  <c r="O283" i="5"/>
  <c r="V283" i="5" s="1"/>
  <c r="P282" i="5"/>
  <c r="W279" i="1"/>
  <c r="V279" i="1" s="1"/>
  <c r="N280" i="1" s="1"/>
  <c r="Z275" i="7"/>
  <c r="AA275" i="7" s="1"/>
  <c r="X276" i="7" s="1"/>
  <c r="O280" i="1"/>
  <c r="V280" i="1" s="1"/>
  <c r="T242" i="5" l="1"/>
  <c r="S242" i="5"/>
  <c r="U242" i="5" s="1"/>
  <c r="T234" i="6"/>
  <c r="S234" i="6"/>
  <c r="U234" i="6" s="1"/>
  <c r="R235" i="6" s="1"/>
  <c r="S233" i="1"/>
  <c r="T233" i="1"/>
  <c r="P283" i="5"/>
  <c r="Q283" i="5"/>
  <c r="P280" i="1"/>
  <c r="Z275" i="8"/>
  <c r="AA275" i="8" s="1"/>
  <c r="X276" i="8" s="1"/>
  <c r="Z275" i="2"/>
  <c r="AA275" i="2" s="1"/>
  <c r="X276" i="2" s="1"/>
  <c r="O281" i="1"/>
  <c r="Q281" i="1" s="1"/>
  <c r="N281" i="1"/>
  <c r="Q280" i="1"/>
  <c r="N284" i="5"/>
  <c r="O284" i="5"/>
  <c r="Z276" i="7"/>
  <c r="AA276" i="7" s="1"/>
  <c r="X277" i="7" s="1"/>
  <c r="P281" i="6"/>
  <c r="O282" i="6"/>
  <c r="N282" i="6"/>
  <c r="Q281" i="6"/>
  <c r="E22" i="8" l="1"/>
  <c r="F22" i="8" s="1"/>
  <c r="S243" i="5" s="1"/>
  <c r="R243" i="5"/>
  <c r="U233" i="1"/>
  <c r="R234" i="1" s="1"/>
  <c r="T234" i="1" s="1"/>
  <c r="S235" i="6"/>
  <c r="U235" i="6" s="1"/>
  <c r="R236" i="6" s="1"/>
  <c r="T235" i="6"/>
  <c r="P284" i="5"/>
  <c r="S234" i="1"/>
  <c r="Y243" i="5"/>
  <c r="T243" i="5"/>
  <c r="P282" i="6"/>
  <c r="Q282" i="6"/>
  <c r="Z276" i="2"/>
  <c r="AA276" i="2" s="1"/>
  <c r="X277" i="2" s="1"/>
  <c r="Z276" i="8"/>
  <c r="AA276" i="8" s="1"/>
  <c r="X277" i="8" s="1"/>
  <c r="V284" i="5"/>
  <c r="N285" i="5" s="1"/>
  <c r="P281" i="1"/>
  <c r="O282" i="1"/>
  <c r="O285" i="5"/>
  <c r="V281" i="1"/>
  <c r="N282" i="1" s="1"/>
  <c r="Z277" i="7"/>
  <c r="AA277" i="7" s="1"/>
  <c r="X278" i="7" s="1"/>
  <c r="P25" i="7"/>
  <c r="Q25" i="7" s="1"/>
  <c r="Q284" i="5"/>
  <c r="V282" i="6"/>
  <c r="N283" i="6" s="1"/>
  <c r="O283" i="6"/>
  <c r="U234" i="1" l="1"/>
  <c r="R235" i="1" s="1"/>
  <c r="S236" i="6"/>
  <c r="U236" i="6" s="1"/>
  <c r="R237" i="6" s="1"/>
  <c r="T236" i="6"/>
  <c r="U243" i="5"/>
  <c r="R244" i="5" s="1"/>
  <c r="S235" i="1"/>
  <c r="U235" i="1" s="1"/>
  <c r="R236" i="1" s="1"/>
  <c r="T235" i="1"/>
  <c r="S244" i="5"/>
  <c r="U244" i="5" s="1"/>
  <c r="R245" i="5" s="1"/>
  <c r="T244" i="5"/>
  <c r="P285" i="5"/>
  <c r="P282" i="1"/>
  <c r="Q283" i="6"/>
  <c r="P25" i="2"/>
  <c r="Q25" i="2" s="1"/>
  <c r="Z277" i="2"/>
  <c r="AA277" i="2" s="1"/>
  <c r="X278" i="2" s="1"/>
  <c r="AB278" i="7"/>
  <c r="Z278" i="7"/>
  <c r="Q285" i="5"/>
  <c r="O283" i="1"/>
  <c r="P25" i="8"/>
  <c r="Q25" i="8" s="1"/>
  <c r="Z277" i="8"/>
  <c r="AA277" i="8" s="1"/>
  <c r="X278" i="8" s="1"/>
  <c r="O286" i="5"/>
  <c r="O284" i="6"/>
  <c r="V284" i="6" s="1"/>
  <c r="P283" i="6"/>
  <c r="V283" i="6"/>
  <c r="N284" i="6" s="1"/>
  <c r="V282" i="1"/>
  <c r="N283" i="1" s="1"/>
  <c r="Q282" i="1"/>
  <c r="V285" i="5"/>
  <c r="N286" i="5" s="1"/>
  <c r="T237" i="6" l="1"/>
  <c r="S237" i="6"/>
  <c r="U237" i="6" s="1"/>
  <c r="R238" i="6" s="1"/>
  <c r="S236" i="1"/>
  <c r="T236" i="1"/>
  <c r="T245" i="5"/>
  <c r="S245" i="5"/>
  <c r="U245" i="5" s="1"/>
  <c r="R246" i="5" s="1"/>
  <c r="O284" i="1"/>
  <c r="V284" i="1" s="1"/>
  <c r="P283" i="1"/>
  <c r="Q283" i="1"/>
  <c r="O287" i="5"/>
  <c r="V287" i="5" s="1"/>
  <c r="O285" i="6"/>
  <c r="V285" i="6" s="1"/>
  <c r="N285" i="6"/>
  <c r="AB278" i="2"/>
  <c r="Z278" i="2"/>
  <c r="P286" i="5"/>
  <c r="V283" i="1"/>
  <c r="N284" i="1" s="1"/>
  <c r="Q286" i="5"/>
  <c r="Q284" i="6"/>
  <c r="AB278" i="8"/>
  <c r="Z278" i="8"/>
  <c r="V286" i="5"/>
  <c r="N287" i="5" s="1"/>
  <c r="P284" i="6"/>
  <c r="Y288" i="7"/>
  <c r="Y282" i="8"/>
  <c r="Y283" i="2"/>
  <c r="Y287" i="7"/>
  <c r="Y286" i="8"/>
  <c r="Y284" i="2"/>
  <c r="Y283" i="8"/>
  <c r="Y285" i="7"/>
  <c r="Y280" i="8"/>
  <c r="Y286" i="2"/>
  <c r="Y279" i="8"/>
  <c r="Y284" i="7"/>
  <c r="Y281" i="7"/>
  <c r="Y287" i="2"/>
  <c r="Y288" i="8"/>
  <c r="Y278" i="8"/>
  <c r="Y281" i="8"/>
  <c r="Y285" i="2"/>
  <c r="Y289" i="2"/>
  <c r="Y279" i="7"/>
  <c r="Y286" i="7"/>
  <c r="Y278" i="2"/>
  <c r="Y288" i="2"/>
  <c r="Y287" i="8"/>
  <c r="Y285" i="8"/>
  <c r="Y278" i="7"/>
  <c r="AA278" i="7" s="1"/>
  <c r="X279" i="7" s="1"/>
  <c r="Y284" i="8"/>
  <c r="Y289" i="8"/>
  <c r="Y279" i="2"/>
  <c r="Y280" i="7"/>
  <c r="Y280" i="2"/>
  <c r="Y289" i="7"/>
  <c r="Y281" i="2"/>
  <c r="Y283" i="7"/>
  <c r="Y282" i="7"/>
  <c r="Y282" i="2"/>
  <c r="U236" i="1" l="1"/>
  <c r="R237" i="1" s="1"/>
  <c r="S238" i="6"/>
  <c r="U238" i="6" s="1"/>
  <c r="R239" i="6" s="1"/>
  <c r="T238" i="6"/>
  <c r="T237" i="1"/>
  <c r="S237" i="1"/>
  <c r="U237" i="1" s="1"/>
  <c r="R238" i="1" s="1"/>
  <c r="AA278" i="2"/>
  <c r="X279" i="2" s="1"/>
  <c r="Z279" i="2" s="1"/>
  <c r="AA279" i="2" s="1"/>
  <c r="X280" i="2" s="1"/>
  <c r="T246" i="5"/>
  <c r="S246" i="5"/>
  <c r="AA278" i="8"/>
  <c r="X279" i="8" s="1"/>
  <c r="Z279" i="8" s="1"/>
  <c r="AA279" i="8" s="1"/>
  <c r="X280" i="8" s="1"/>
  <c r="Q285" i="6"/>
  <c r="P285" i="6"/>
  <c r="N285" i="1"/>
  <c r="O285" i="1"/>
  <c r="P284" i="1"/>
  <c r="O288" i="5"/>
  <c r="N288" i="5"/>
  <c r="Q284" i="1"/>
  <c r="P287" i="5"/>
  <c r="Q287" i="5"/>
  <c r="Z279" i="7"/>
  <c r="AA279" i="7" s="1"/>
  <c r="X280" i="7" s="1"/>
  <c r="N286" i="6"/>
  <c r="O286" i="6"/>
  <c r="V286" i="6" s="1"/>
  <c r="U246" i="5" l="1"/>
  <c r="R247" i="5" s="1"/>
  <c r="P285" i="1"/>
  <c r="S239" i="6"/>
  <c r="U239" i="6" s="1"/>
  <c r="R240" i="6" s="1"/>
  <c r="T239" i="6"/>
  <c r="T238" i="1"/>
  <c r="S238" i="1"/>
  <c r="U238" i="1" s="1"/>
  <c r="R239" i="1" s="1"/>
  <c r="S247" i="5"/>
  <c r="U247" i="5" s="1"/>
  <c r="R248" i="5" s="1"/>
  <c r="T247" i="5"/>
  <c r="P288" i="5"/>
  <c r="Z280" i="8"/>
  <c r="AA280" i="8" s="1"/>
  <c r="X281" i="8" s="1"/>
  <c r="Z280" i="7"/>
  <c r="AA280" i="7" s="1"/>
  <c r="X281" i="7" s="1"/>
  <c r="Z280" i="2"/>
  <c r="AA280" i="2" s="1"/>
  <c r="X281" i="2" s="1"/>
  <c r="Q285" i="1"/>
  <c r="V285" i="1"/>
  <c r="N286" i="1" s="1"/>
  <c r="O289" i="5"/>
  <c r="V289" i="5" s="1"/>
  <c r="O286" i="1"/>
  <c r="V288" i="5"/>
  <c r="N289" i="5" s="1"/>
  <c r="Q288" i="5"/>
  <c r="O287" i="6"/>
  <c r="V287" i="6" s="1"/>
  <c r="N287" i="6"/>
  <c r="Q286" i="6"/>
  <c r="P286" i="6"/>
  <c r="T240" i="6" l="1"/>
  <c r="S240" i="6"/>
  <c r="U240" i="6" s="1"/>
  <c r="R241" i="6" s="1"/>
  <c r="S239" i="1"/>
  <c r="T239" i="1"/>
  <c r="T248" i="5"/>
  <c r="S248" i="5"/>
  <c r="U248" i="5" s="1"/>
  <c r="R249" i="5" s="1"/>
  <c r="Q289" i="5"/>
  <c r="Z281" i="2"/>
  <c r="AA281" i="2" s="1"/>
  <c r="X282" i="2" s="1"/>
  <c r="O287" i="1"/>
  <c r="Q286" i="1"/>
  <c r="N290" i="5"/>
  <c r="O290" i="5"/>
  <c r="Z281" i="7"/>
  <c r="AA281" i="7" s="1"/>
  <c r="X282" i="7" s="1"/>
  <c r="P286" i="1"/>
  <c r="Z281" i="8"/>
  <c r="AA281" i="8" s="1"/>
  <c r="X282" i="8" s="1"/>
  <c r="O288" i="6"/>
  <c r="N288" i="6"/>
  <c r="P287" i="6"/>
  <c r="V286" i="1"/>
  <c r="N287" i="1" s="1"/>
  <c r="P289" i="5"/>
  <c r="Q287" i="6"/>
  <c r="U239" i="1" l="1"/>
  <c r="R240" i="1" s="1"/>
  <c r="T241" i="6"/>
  <c r="S241" i="6"/>
  <c r="U241" i="6" s="1"/>
  <c r="R242" i="6" s="1"/>
  <c r="T240" i="1"/>
  <c r="S240" i="1"/>
  <c r="U240" i="1" s="1"/>
  <c r="R241" i="1" s="1"/>
  <c r="S249" i="5"/>
  <c r="U249" i="5" s="1"/>
  <c r="R250" i="5" s="1"/>
  <c r="T249" i="5"/>
  <c r="Q288" i="6"/>
  <c r="Q290" i="5"/>
  <c r="O288" i="1"/>
  <c r="P287" i="1"/>
  <c r="Q287" i="1"/>
  <c r="Z282" i="7"/>
  <c r="AA282" i="7" s="1"/>
  <c r="X283" i="7" s="1"/>
  <c r="Z282" i="8"/>
  <c r="AA282" i="8" s="1"/>
  <c r="X283" i="8" s="1"/>
  <c r="Z282" i="2"/>
  <c r="AA282" i="2" s="1"/>
  <c r="X283" i="2" s="1"/>
  <c r="P290" i="5"/>
  <c r="V287" i="1"/>
  <c r="N288" i="1" s="1"/>
  <c r="O289" i="6"/>
  <c r="V289" i="6" s="1"/>
  <c r="V290" i="5"/>
  <c r="N291" i="5" s="1"/>
  <c r="P288" i="6"/>
  <c r="D26" i="8"/>
  <c r="O291" i="5"/>
  <c r="V288" i="6"/>
  <c r="N289" i="6" s="1"/>
  <c r="E22" i="7" l="1"/>
  <c r="F22" i="7" s="1"/>
  <c r="T242" i="6"/>
  <c r="S242" i="6"/>
  <c r="U242" i="6" s="1"/>
  <c r="R243" i="6" s="1"/>
  <c r="S241" i="1"/>
  <c r="T241" i="1"/>
  <c r="T250" i="5"/>
  <c r="S250" i="5"/>
  <c r="U250" i="5" s="1"/>
  <c r="R251" i="5" s="1"/>
  <c r="P291" i="5"/>
  <c r="Z283" i="7"/>
  <c r="AA283" i="7" s="1"/>
  <c r="X284" i="7" s="1"/>
  <c r="Z283" i="8"/>
  <c r="AA283" i="8" s="1"/>
  <c r="X284" i="8" s="1"/>
  <c r="O289" i="1"/>
  <c r="P288" i="1"/>
  <c r="Q288" i="1"/>
  <c r="V288" i="1"/>
  <c r="N289" i="1" s="1"/>
  <c r="O292" i="5"/>
  <c r="N290" i="6"/>
  <c r="O290" i="6"/>
  <c r="Z283" i="2"/>
  <c r="AA283" i="2" s="1"/>
  <c r="X284" i="2" s="1"/>
  <c r="P289" i="6"/>
  <c r="W291" i="5"/>
  <c r="V291" i="5" s="1"/>
  <c r="N292" i="5" s="1"/>
  <c r="Q291" i="5"/>
  <c r="Q289" i="6"/>
  <c r="U241" i="1" l="1"/>
  <c r="R242" i="1" s="1"/>
  <c r="T242" i="1" s="1"/>
  <c r="S243" i="6"/>
  <c r="Y243" i="6"/>
  <c r="T243" i="6"/>
  <c r="U243" i="6" s="1"/>
  <c r="R244" i="6" s="1"/>
  <c r="Q289" i="1"/>
  <c r="T251" i="5"/>
  <c r="S251" i="5"/>
  <c r="U251" i="5" s="1"/>
  <c r="R252" i="5" s="1"/>
  <c r="P290" i="6"/>
  <c r="V290" i="6"/>
  <c r="N291" i="6" s="1"/>
  <c r="Q290" i="6"/>
  <c r="O293" i="5"/>
  <c r="Z284" i="8"/>
  <c r="AA284" i="8" s="1"/>
  <c r="X285" i="8" s="1"/>
  <c r="Z284" i="2"/>
  <c r="AA284" i="2" s="1"/>
  <c r="X285" i="2" s="1"/>
  <c r="Q292" i="5"/>
  <c r="Z284" i="7"/>
  <c r="AA284" i="7" s="1"/>
  <c r="X285" i="7" s="1"/>
  <c r="O290" i="1"/>
  <c r="V290" i="1" s="1"/>
  <c r="V292" i="5"/>
  <c r="N293" i="5" s="1"/>
  <c r="P292" i="5"/>
  <c r="P289" i="1"/>
  <c r="V289" i="1"/>
  <c r="N290" i="1" s="1"/>
  <c r="D26" i="7"/>
  <c r="O291" i="6"/>
  <c r="S242" i="1" l="1"/>
  <c r="U242" i="1" s="1"/>
  <c r="T244" i="6"/>
  <c r="S244" i="6"/>
  <c r="U244" i="6" s="1"/>
  <c r="R245" i="6" s="1"/>
  <c r="S252" i="5"/>
  <c r="U252" i="5" s="1"/>
  <c r="R253" i="5" s="1"/>
  <c r="T252" i="5"/>
  <c r="Q291" i="6"/>
  <c r="Z285" i="7"/>
  <c r="AA285" i="7" s="1"/>
  <c r="X286" i="7" s="1"/>
  <c r="Z285" i="8"/>
  <c r="AA285" i="8" s="1"/>
  <c r="X286" i="8" s="1"/>
  <c r="Z285" i="2"/>
  <c r="AA285" i="2" s="1"/>
  <c r="X286" i="2" s="1"/>
  <c r="N291" i="1"/>
  <c r="O291" i="1"/>
  <c r="D26" i="2"/>
  <c r="Q290" i="1"/>
  <c r="P290" i="1"/>
  <c r="O294" i="5"/>
  <c r="V294" i="5" s="1"/>
  <c r="V293" i="5"/>
  <c r="N294" i="5" s="1"/>
  <c r="Q293" i="5"/>
  <c r="P293" i="5"/>
  <c r="W291" i="6"/>
  <c r="V291" i="6" s="1"/>
  <c r="N292" i="6" s="1"/>
  <c r="P291" i="6"/>
  <c r="O292" i="6"/>
  <c r="V292" i="6" s="1"/>
  <c r="S245" i="6" l="1"/>
  <c r="U245" i="6" s="1"/>
  <c r="R246" i="6" s="1"/>
  <c r="T245" i="6"/>
  <c r="R243" i="1"/>
  <c r="E22" i="2"/>
  <c r="F22" i="2" s="1"/>
  <c r="Q291" i="1"/>
  <c r="T253" i="5"/>
  <c r="S253" i="5"/>
  <c r="U253" i="5" s="1"/>
  <c r="R254" i="5" s="1"/>
  <c r="Q294" i="5"/>
  <c r="P294" i="5"/>
  <c r="P291" i="1"/>
  <c r="Z286" i="8"/>
  <c r="AA286" i="8" s="1"/>
  <c r="X287" i="8" s="1"/>
  <c r="O293" i="6"/>
  <c r="N293" i="6"/>
  <c r="Z286" i="2"/>
  <c r="AA286" i="2" s="1"/>
  <c r="X287" i="2" s="1"/>
  <c r="Z286" i="7"/>
  <c r="AA286" i="7" s="1"/>
  <c r="X287" i="7" s="1"/>
  <c r="N295" i="5"/>
  <c r="O295" i="5"/>
  <c r="Q292" i="6"/>
  <c r="P292" i="6"/>
  <c r="W291" i="1"/>
  <c r="V291" i="1" s="1"/>
  <c r="N292" i="1" s="1"/>
  <c r="O292" i="1"/>
  <c r="T243" i="1" l="1"/>
  <c r="Y243" i="1"/>
  <c r="S243" i="1"/>
  <c r="U243" i="1" s="1"/>
  <c r="R244" i="1" s="1"/>
  <c r="S246" i="6"/>
  <c r="U246" i="6" s="1"/>
  <c r="R247" i="6" s="1"/>
  <c r="T246" i="6"/>
  <c r="S254" i="5"/>
  <c r="U254" i="5" s="1"/>
  <c r="T254" i="5"/>
  <c r="Q293" i="6"/>
  <c r="Z287" i="2"/>
  <c r="AA287" i="2" s="1"/>
  <c r="X288" i="2" s="1"/>
  <c r="Z287" i="7"/>
  <c r="AA287" i="7" s="1"/>
  <c r="X288" i="7" s="1"/>
  <c r="O293" i="1"/>
  <c r="V293" i="1" s="1"/>
  <c r="Z287" i="8"/>
  <c r="AA287" i="8" s="1"/>
  <c r="X288" i="8" s="1"/>
  <c r="V293" i="6"/>
  <c r="N294" i="6" s="1"/>
  <c r="O294" i="6"/>
  <c r="Q292" i="1"/>
  <c r="O296" i="5"/>
  <c r="P292" i="1"/>
  <c r="V292" i="1"/>
  <c r="N293" i="1" s="1"/>
  <c r="P295" i="5"/>
  <c r="Q295" i="5"/>
  <c r="P293" i="6"/>
  <c r="V295" i="5"/>
  <c r="N296" i="5" s="1"/>
  <c r="R255" i="5" l="1"/>
  <c r="E23" i="8"/>
  <c r="F23" i="8" s="1"/>
  <c r="S255" i="5" s="1"/>
  <c r="U255" i="5" s="1"/>
  <c r="R256" i="5" s="1"/>
  <c r="T247" i="6"/>
  <c r="S247" i="6"/>
  <c r="U247" i="6" s="1"/>
  <c r="R248" i="6" s="1"/>
  <c r="S244" i="1"/>
  <c r="U244" i="1" s="1"/>
  <c r="R245" i="1" s="1"/>
  <c r="T244" i="1"/>
  <c r="T255" i="5"/>
  <c r="Y255" i="5"/>
  <c r="Z288" i="8"/>
  <c r="AA288" i="8" s="1"/>
  <c r="X289" i="8" s="1"/>
  <c r="N294" i="1"/>
  <c r="O294" i="1"/>
  <c r="V294" i="1" s="1"/>
  <c r="O297" i="5"/>
  <c r="V297" i="5" s="1"/>
  <c r="Z288" i="2"/>
  <c r="AA288" i="2" s="1"/>
  <c r="X289" i="2" s="1"/>
  <c r="Z288" i="7"/>
  <c r="AA288" i="7" s="1"/>
  <c r="X289" i="7" s="1"/>
  <c r="Q294" i="6"/>
  <c r="V296" i="5"/>
  <c r="N297" i="5" s="1"/>
  <c r="V294" i="6"/>
  <c r="N295" i="6" s="1"/>
  <c r="P296" i="5"/>
  <c r="P293" i="1"/>
  <c r="Q296" i="5"/>
  <c r="Q293" i="1"/>
  <c r="P294" i="6"/>
  <c r="O295" i="6"/>
  <c r="V295" i="6" s="1"/>
  <c r="T245" i="1" l="1"/>
  <c r="S245" i="1"/>
  <c r="U245" i="1" s="1"/>
  <c r="R246" i="1" s="1"/>
  <c r="T246" i="1" s="1"/>
  <c r="S248" i="6"/>
  <c r="T248" i="6"/>
  <c r="T256" i="5"/>
  <c r="S256" i="5"/>
  <c r="U256" i="5" s="1"/>
  <c r="R257" i="5" s="1"/>
  <c r="P294" i="1"/>
  <c r="Q297" i="5"/>
  <c r="Q294" i="1"/>
  <c r="P297" i="5"/>
  <c r="N296" i="6"/>
  <c r="O296" i="6"/>
  <c r="P295" i="6"/>
  <c r="Q295" i="6"/>
  <c r="Z289" i="2"/>
  <c r="AA289" i="2" s="1"/>
  <c r="X290" i="2" s="1"/>
  <c r="P26" i="2"/>
  <c r="Q26" i="2" s="1"/>
  <c r="Z289" i="7"/>
  <c r="AA289" i="7" s="1"/>
  <c r="X290" i="7" s="1"/>
  <c r="P26" i="7"/>
  <c r="Q26" i="7" s="1"/>
  <c r="Z289" i="8"/>
  <c r="AA289" i="8" s="1"/>
  <c r="X290" i="8" s="1"/>
  <c r="N298" i="5"/>
  <c r="O298" i="5"/>
  <c r="V298" i="5" s="1"/>
  <c r="N295" i="1"/>
  <c r="O295" i="1"/>
  <c r="U248" i="6" l="1"/>
  <c r="R249" i="6" s="1"/>
  <c r="S246" i="1"/>
  <c r="U246" i="1" s="1"/>
  <c r="R247" i="1" s="1"/>
  <c r="S247" i="1" s="1"/>
  <c r="Q295" i="1"/>
  <c r="T249" i="6"/>
  <c r="S249" i="6"/>
  <c r="U249" i="6" s="1"/>
  <c r="R250" i="6" s="1"/>
  <c r="T257" i="5"/>
  <c r="S257" i="5"/>
  <c r="U257" i="5" s="1"/>
  <c r="R258" i="5" s="1"/>
  <c r="P26" i="8"/>
  <c r="Q26" i="8" s="1"/>
  <c r="P295" i="1"/>
  <c r="Q298" i="5"/>
  <c r="P296" i="6"/>
  <c r="P298" i="5"/>
  <c r="Z290" i="7"/>
  <c r="AB290" i="7"/>
  <c r="AB290" i="8"/>
  <c r="Z290" i="8"/>
  <c r="AB290" i="2"/>
  <c r="Z290" i="2"/>
  <c r="O296" i="1"/>
  <c r="V296" i="1" s="1"/>
  <c r="Q296" i="6"/>
  <c r="O297" i="6"/>
  <c r="V297" i="6" s="1"/>
  <c r="V296" i="6"/>
  <c r="N297" i="6" s="1"/>
  <c r="Y296" i="7"/>
  <c r="Y295" i="8"/>
  <c r="Y292" i="8"/>
  <c r="Y299" i="2"/>
  <c r="Y295" i="7"/>
  <c r="Y290" i="7"/>
  <c r="Y296" i="8"/>
  <c r="Y300" i="2"/>
  <c r="Y292" i="7"/>
  <c r="Y301" i="8"/>
  <c r="Y293" i="8"/>
  <c r="Y301" i="2"/>
  <c r="Y291" i="7"/>
  <c r="Y298" i="7"/>
  <c r="Y300" i="8"/>
  <c r="Y290" i="2"/>
  <c r="Y299" i="8"/>
  <c r="Y290" i="8"/>
  <c r="Y291" i="2"/>
  <c r="Y291" i="8"/>
  <c r="Y292" i="2"/>
  <c r="Y297" i="8"/>
  <c r="Y293" i="2"/>
  <c r="Y294" i="8"/>
  <c r="Y294" i="2"/>
  <c r="Y297" i="7"/>
  <c r="Y295" i="2"/>
  <c r="Y301" i="7"/>
  <c r="Y296" i="2"/>
  <c r="Y300" i="7"/>
  <c r="Y298" i="8"/>
  <c r="Y297" i="2"/>
  <c r="Y299" i="7"/>
  <c r="Y294" i="7"/>
  <c r="Y293" i="7"/>
  <c r="Y298" i="2"/>
  <c r="V295" i="1"/>
  <c r="N296" i="1" s="1"/>
  <c r="O299" i="5"/>
  <c r="N299" i="5"/>
  <c r="S250" i="6" l="1"/>
  <c r="U250" i="6" s="1"/>
  <c r="R251" i="6" s="1"/>
  <c r="T250" i="6"/>
  <c r="T247" i="1"/>
  <c r="U247" i="1" s="1"/>
  <c r="R248" i="1" s="1"/>
  <c r="AA290" i="2"/>
  <c r="X291" i="2" s="1"/>
  <c r="Q299" i="5"/>
  <c r="S248" i="1"/>
  <c r="T248" i="1"/>
  <c r="T258" i="5"/>
  <c r="S258" i="5"/>
  <c r="AA290" i="7"/>
  <c r="X291" i="7" s="1"/>
  <c r="Z291" i="7" s="1"/>
  <c r="AA291" i="7" s="1"/>
  <c r="X292" i="7" s="1"/>
  <c r="P296" i="1"/>
  <c r="V299" i="5"/>
  <c r="N300" i="5" s="1"/>
  <c r="P299" i="5"/>
  <c r="Z291" i="2"/>
  <c r="AA291" i="2" s="1"/>
  <c r="X292" i="2" s="1"/>
  <c r="Q297" i="6"/>
  <c r="N297" i="1"/>
  <c r="O297" i="1"/>
  <c r="O298" i="6"/>
  <c r="N298" i="6"/>
  <c r="O300" i="5"/>
  <c r="V300" i="5" s="1"/>
  <c r="P297" i="6"/>
  <c r="Q296" i="1"/>
  <c r="AA290" i="8"/>
  <c r="X291" i="8" s="1"/>
  <c r="U248" i="1" l="1"/>
  <c r="R249" i="1" s="1"/>
  <c r="P297" i="1"/>
  <c r="U258" i="5"/>
  <c r="R259" i="5" s="1"/>
  <c r="T251" i="6"/>
  <c r="S251" i="6"/>
  <c r="U251" i="6" s="1"/>
  <c r="R252" i="6" s="1"/>
  <c r="T249" i="1"/>
  <c r="S249" i="1"/>
  <c r="U249" i="1" s="1"/>
  <c r="R250" i="1" s="1"/>
  <c r="T259" i="5"/>
  <c r="S259" i="5"/>
  <c r="U259" i="5" s="1"/>
  <c r="R260" i="5" s="1"/>
  <c r="V297" i="1"/>
  <c r="N298" i="1" s="1"/>
  <c r="P298" i="6"/>
  <c r="Q300" i="5"/>
  <c r="Z292" i="7"/>
  <c r="AA292" i="7" s="1"/>
  <c r="X293" i="7" s="1"/>
  <c r="Z292" i="2"/>
  <c r="AA292" i="2" s="1"/>
  <c r="X293" i="2" s="1"/>
  <c r="O298" i="1"/>
  <c r="V298" i="1" s="1"/>
  <c r="Q298" i="6"/>
  <c r="Z291" i="8"/>
  <c r="AA291" i="8" s="1"/>
  <c r="X292" i="8" s="1"/>
  <c r="V298" i="6"/>
  <c r="N299" i="6" s="1"/>
  <c r="O301" i="5"/>
  <c r="V301" i="5" s="1"/>
  <c r="N301" i="5"/>
  <c r="P300" i="5"/>
  <c r="Q297" i="1"/>
  <c r="O299" i="6"/>
  <c r="V299" i="6" s="1"/>
  <c r="T252" i="6" l="1"/>
  <c r="S252" i="6"/>
  <c r="U252" i="6" s="1"/>
  <c r="R253" i="6" s="1"/>
  <c r="T250" i="1"/>
  <c r="S250" i="1"/>
  <c r="U250" i="1" s="1"/>
  <c r="R251" i="1" s="1"/>
  <c r="T260" i="5"/>
  <c r="S260" i="5"/>
  <c r="U260" i="5" s="1"/>
  <c r="R261" i="5" s="1"/>
  <c r="Q298" i="1"/>
  <c r="Z293" i="2"/>
  <c r="AA293" i="2" s="1"/>
  <c r="X294" i="2" s="1"/>
  <c r="O300" i="6"/>
  <c r="N300" i="6"/>
  <c r="Q299" i="6"/>
  <c r="P299" i="6"/>
  <c r="Z292" i="8"/>
  <c r="AA292" i="8" s="1"/>
  <c r="X293" i="8" s="1"/>
  <c r="Z293" i="7"/>
  <c r="AA293" i="7" s="1"/>
  <c r="X294" i="7" s="1"/>
  <c r="P301" i="5"/>
  <c r="Q301" i="5"/>
  <c r="O299" i="1"/>
  <c r="N299" i="1"/>
  <c r="P298" i="1"/>
  <c r="O302" i="5"/>
  <c r="V302" i="5" s="1"/>
  <c r="N302" i="5"/>
  <c r="T253" i="6" l="1"/>
  <c r="S253" i="6"/>
  <c r="U253" i="6" s="1"/>
  <c r="R254" i="6" s="1"/>
  <c r="S251" i="1"/>
  <c r="T251" i="1"/>
  <c r="S261" i="5"/>
  <c r="T261" i="5"/>
  <c r="Q299" i="1"/>
  <c r="P300" i="6"/>
  <c r="P299" i="1"/>
  <c r="Z293" i="8"/>
  <c r="AA293" i="8" s="1"/>
  <c r="X294" i="8" s="1"/>
  <c r="Z294" i="7"/>
  <c r="AA294" i="7" s="1"/>
  <c r="X295" i="7" s="1"/>
  <c r="Z294" i="2"/>
  <c r="AA294" i="2" s="1"/>
  <c r="X295" i="2" s="1"/>
  <c r="O300" i="1"/>
  <c r="V300" i="1" s="1"/>
  <c r="O301" i="6"/>
  <c r="V301" i="6" s="1"/>
  <c r="P302" i="5"/>
  <c r="D27" i="8"/>
  <c r="O303" i="5"/>
  <c r="N303" i="5"/>
  <c r="Q300" i="6"/>
  <c r="V300" i="6"/>
  <c r="N301" i="6" s="1"/>
  <c r="V299" i="1"/>
  <c r="N300" i="1" s="1"/>
  <c r="Q302" i="5"/>
  <c r="T254" i="6" l="1"/>
  <c r="S254" i="6"/>
  <c r="U254" i="6" s="1"/>
  <c r="U261" i="5"/>
  <c r="R262" i="5" s="1"/>
  <c r="U251" i="1"/>
  <c r="R252" i="1" s="1"/>
  <c r="S252" i="1" s="1"/>
  <c r="U252" i="1" s="1"/>
  <c r="R253" i="1" s="1"/>
  <c r="T252" i="1"/>
  <c r="T262" i="5"/>
  <c r="S262" i="5"/>
  <c r="U262" i="5" s="1"/>
  <c r="R263" i="5" s="1"/>
  <c r="Q303" i="5"/>
  <c r="P303" i="5"/>
  <c r="Z295" i="7"/>
  <c r="AA295" i="7" s="1"/>
  <c r="X296" i="7" s="1"/>
  <c r="N301" i="1"/>
  <c r="O301" i="1"/>
  <c r="V301" i="1" s="1"/>
  <c r="P300" i="1"/>
  <c r="Q300" i="1"/>
  <c r="O302" i="6"/>
  <c r="N302" i="6"/>
  <c r="P301" i="6"/>
  <c r="Z295" i="2"/>
  <c r="AA295" i="2" s="1"/>
  <c r="X296" i="2" s="1"/>
  <c r="Z294" i="8"/>
  <c r="AA294" i="8" s="1"/>
  <c r="X295" i="8" s="1"/>
  <c r="O304" i="5"/>
  <c r="W303" i="5"/>
  <c r="V303" i="5" s="1"/>
  <c r="N304" i="5" s="1"/>
  <c r="Q301" i="6"/>
  <c r="P302" i="6" l="1"/>
  <c r="R255" i="6"/>
  <c r="E23" i="7"/>
  <c r="F23" i="7" s="1"/>
  <c r="S253" i="1"/>
  <c r="U253" i="1" s="1"/>
  <c r="R254" i="1" s="1"/>
  <c r="T253" i="1"/>
  <c r="Q302" i="6"/>
  <c r="T263" i="5"/>
  <c r="S263" i="5"/>
  <c r="U263" i="5" s="1"/>
  <c r="R264" i="5" s="1"/>
  <c r="V302" i="6"/>
  <c r="N303" i="6" s="1"/>
  <c r="P301" i="1"/>
  <c r="Q301" i="1"/>
  <c r="Z296" i="7"/>
  <c r="AA296" i="7" s="1"/>
  <c r="X297" i="7" s="1"/>
  <c r="Z296" i="2"/>
  <c r="AA296" i="2" s="1"/>
  <c r="X297" i="2" s="1"/>
  <c r="Q304" i="5"/>
  <c r="P304" i="5"/>
  <c r="O305" i="5"/>
  <c r="V305" i="5" s="1"/>
  <c r="Z295" i="8"/>
  <c r="AA295" i="8" s="1"/>
  <c r="X296" i="8" s="1"/>
  <c r="D27" i="7"/>
  <c r="O303" i="6"/>
  <c r="O302" i="1"/>
  <c r="Q302" i="1" s="1"/>
  <c r="N302" i="1"/>
  <c r="V304" i="5"/>
  <c r="N305" i="5" s="1"/>
  <c r="S255" i="6" l="1"/>
  <c r="T255" i="6"/>
  <c r="Y255" i="6"/>
  <c r="T254" i="1"/>
  <c r="S254" i="1"/>
  <c r="U254" i="1" s="1"/>
  <c r="R255" i="1" s="1"/>
  <c r="E23" i="2"/>
  <c r="F23" i="2" s="1"/>
  <c r="S264" i="5"/>
  <c r="U264" i="5" s="1"/>
  <c r="R265" i="5" s="1"/>
  <c r="T264" i="5"/>
  <c r="Q303" i="6"/>
  <c r="P305" i="5"/>
  <c r="Z297" i="2"/>
  <c r="AA297" i="2" s="1"/>
  <c r="X298" i="2" s="1"/>
  <c r="Z296" i="8"/>
  <c r="AA296" i="8" s="1"/>
  <c r="X297" i="8" s="1"/>
  <c r="P303" i="6"/>
  <c r="P302" i="1"/>
  <c r="N306" i="5"/>
  <c r="O306" i="5"/>
  <c r="V306" i="5" s="1"/>
  <c r="Z297" i="7"/>
  <c r="AA297" i="7" s="1"/>
  <c r="X298" i="7" s="1"/>
  <c r="W303" i="6"/>
  <c r="V303" i="6" s="1"/>
  <c r="N304" i="6" s="1"/>
  <c r="O304" i="6"/>
  <c r="V302" i="1"/>
  <c r="N303" i="1" s="1"/>
  <c r="O303" i="1"/>
  <c r="D27" i="2"/>
  <c r="Q305" i="5"/>
  <c r="U255" i="6" l="1"/>
  <c r="R256" i="6" s="1"/>
  <c r="T255" i="1"/>
  <c r="Y255" i="1"/>
  <c r="S255" i="1"/>
  <c r="T265" i="5"/>
  <c r="S265" i="5"/>
  <c r="U265" i="5" s="1"/>
  <c r="R266" i="5" s="1"/>
  <c r="Q306" i="5"/>
  <c r="P306" i="5"/>
  <c r="Q304" i="6"/>
  <c r="O305" i="6"/>
  <c r="V305" i="6" s="1"/>
  <c r="Z298" i="7"/>
  <c r="AA298" i="7" s="1"/>
  <c r="X299" i="7" s="1"/>
  <c r="Z298" i="2"/>
  <c r="AA298" i="2" s="1"/>
  <c r="X299" i="2" s="1"/>
  <c r="Z297" i="8"/>
  <c r="AA297" i="8" s="1"/>
  <c r="X298" i="8" s="1"/>
  <c r="O307" i="5"/>
  <c r="V307" i="5" s="1"/>
  <c r="N307" i="5"/>
  <c r="O304" i="1"/>
  <c r="V304" i="1" s="1"/>
  <c r="P304" i="6"/>
  <c r="Q303" i="1"/>
  <c r="V304" i="6"/>
  <c r="N305" i="6" s="1"/>
  <c r="W303" i="1"/>
  <c r="V303" i="1" s="1"/>
  <c r="N304" i="1" s="1"/>
  <c r="P303" i="1"/>
  <c r="S256" i="6" l="1"/>
  <c r="U256" i="6" s="1"/>
  <c r="R257" i="6" s="1"/>
  <c r="T256" i="6"/>
  <c r="U255" i="1"/>
  <c r="R256" i="1" s="1"/>
  <c r="T266" i="5"/>
  <c r="S266" i="5"/>
  <c r="U266" i="5" s="1"/>
  <c r="Q307" i="5"/>
  <c r="P307" i="5"/>
  <c r="Z299" i="2"/>
  <c r="AA299" i="2" s="1"/>
  <c r="X300" i="2" s="1"/>
  <c r="N305" i="1"/>
  <c r="O305" i="1"/>
  <c r="V305" i="1" s="1"/>
  <c r="Q304" i="1"/>
  <c r="P304" i="1"/>
  <c r="N306" i="6"/>
  <c r="O306" i="6"/>
  <c r="Q306" i="6" s="1"/>
  <c r="Z299" i="7"/>
  <c r="AA299" i="7" s="1"/>
  <c r="X300" i="7" s="1"/>
  <c r="N308" i="5"/>
  <c r="O308" i="5"/>
  <c r="Q305" i="6"/>
  <c r="Z298" i="8"/>
  <c r="AA298" i="8" s="1"/>
  <c r="X299" i="8" s="1"/>
  <c r="P305" i="6"/>
  <c r="E24" i="8" l="1"/>
  <c r="F24" i="8" s="1"/>
  <c r="S267" i="5" s="1"/>
  <c r="U267" i="5" s="1"/>
  <c r="R268" i="5" s="1"/>
  <c r="R267" i="5"/>
  <c r="T257" i="6"/>
  <c r="S257" i="6"/>
  <c r="U257" i="6" s="1"/>
  <c r="R258" i="6" s="1"/>
  <c r="S256" i="1"/>
  <c r="U256" i="1" s="1"/>
  <c r="R257" i="1" s="1"/>
  <c r="T256" i="1"/>
  <c r="Q308" i="5"/>
  <c r="T267" i="5"/>
  <c r="Y267" i="5"/>
  <c r="Z300" i="7"/>
  <c r="AA300" i="7" s="1"/>
  <c r="X301" i="7" s="1"/>
  <c r="Z300" i="2"/>
  <c r="AA300" i="2" s="1"/>
  <c r="X301" i="2" s="1"/>
  <c r="N306" i="1"/>
  <c r="O306" i="1"/>
  <c r="O307" i="6"/>
  <c r="V307" i="6" s="1"/>
  <c r="P308" i="5"/>
  <c r="Z299" i="8"/>
  <c r="AA299" i="8" s="1"/>
  <c r="X300" i="8" s="1"/>
  <c r="P305" i="1"/>
  <c r="V308" i="5"/>
  <c r="N309" i="5" s="1"/>
  <c r="V306" i="6"/>
  <c r="N307" i="6" s="1"/>
  <c r="P306" i="6"/>
  <c r="Q305" i="1"/>
  <c r="O309" i="5"/>
  <c r="V309" i="5" s="1"/>
  <c r="S258" i="6" l="1"/>
  <c r="U258" i="6" s="1"/>
  <c r="R259" i="6" s="1"/>
  <c r="T258" i="6"/>
  <c r="S257" i="1"/>
  <c r="T257" i="1"/>
  <c r="T268" i="5"/>
  <c r="S268" i="5"/>
  <c r="U268" i="5" s="1"/>
  <c r="R269" i="5" s="1"/>
  <c r="P306" i="1"/>
  <c r="Q306" i="1"/>
  <c r="N308" i="6"/>
  <c r="O308" i="6"/>
  <c r="V308" i="6" s="1"/>
  <c r="Z301" i="2"/>
  <c r="AA301" i="2" s="1"/>
  <c r="X302" i="2" s="1"/>
  <c r="P27" i="2"/>
  <c r="Q27" i="2" s="1"/>
  <c r="Z300" i="8"/>
  <c r="AA300" i="8" s="1"/>
  <c r="X301" i="8" s="1"/>
  <c r="O310" i="5"/>
  <c r="V310" i="5" s="1"/>
  <c r="N310" i="5"/>
  <c r="Q309" i="5"/>
  <c r="P309" i="5"/>
  <c r="Z301" i="7"/>
  <c r="AA301" i="7" s="1"/>
  <c r="X302" i="7" s="1"/>
  <c r="P27" i="7"/>
  <c r="Q27" i="7" s="1"/>
  <c r="Q307" i="6"/>
  <c r="V306" i="1"/>
  <c r="N307" i="1" s="1"/>
  <c r="P307" i="6"/>
  <c r="O307" i="1"/>
  <c r="V307" i="1" s="1"/>
  <c r="U257" i="1" l="1"/>
  <c r="R258" i="1" s="1"/>
  <c r="T258" i="1" s="1"/>
  <c r="T259" i="6"/>
  <c r="S259" i="6"/>
  <c r="U259" i="6" s="1"/>
  <c r="R260" i="6" s="1"/>
  <c r="Q310" i="5"/>
  <c r="S269" i="5"/>
  <c r="U269" i="5" s="1"/>
  <c r="R270" i="5" s="1"/>
  <c r="T269" i="5"/>
  <c r="P310" i="5"/>
  <c r="Z301" i="8"/>
  <c r="AA301" i="8" s="1"/>
  <c r="X302" i="8" s="1"/>
  <c r="N308" i="1"/>
  <c r="O308" i="1"/>
  <c r="V308" i="1" s="1"/>
  <c r="P307" i="1"/>
  <c r="Q307" i="1"/>
  <c r="Z302" i="2"/>
  <c r="AB302" i="2"/>
  <c r="Y310" i="7"/>
  <c r="Y302" i="7"/>
  <c r="Y311" i="2"/>
  <c r="Y313" i="7"/>
  <c r="Y303" i="2"/>
  <c r="Y312" i="2"/>
  <c r="Y306" i="8"/>
  <c r="Y302" i="2"/>
  <c r="Y313" i="2"/>
  <c r="Y305" i="7"/>
  <c r="Y309" i="8"/>
  <c r="Y309" i="7"/>
  <c r="Y304" i="7"/>
  <c r="Y310" i="8"/>
  <c r="Y304" i="2"/>
  <c r="Y308" i="7"/>
  <c r="Y304" i="8"/>
  <c r="Y305" i="2"/>
  <c r="Y303" i="8"/>
  <c r="Y311" i="7"/>
  <c r="Y308" i="8"/>
  <c r="Y306" i="2"/>
  <c r="Y305" i="8"/>
  <c r="Y311" i="8"/>
  <c r="Y303" i="7"/>
  <c r="Y307" i="2"/>
  <c r="Y302" i="8"/>
  <c r="Y313" i="8"/>
  <c r="Y312" i="8"/>
  <c r="Y308" i="2"/>
  <c r="Y312" i="7"/>
  <c r="Y307" i="8"/>
  <c r="Y309" i="2"/>
  <c r="Y306" i="7"/>
  <c r="Y307" i="7"/>
  <c r="Y310" i="2"/>
  <c r="AB302" i="7"/>
  <c r="Z302" i="7"/>
  <c r="Q308" i="6"/>
  <c r="N309" i="6"/>
  <c r="O309" i="6"/>
  <c r="V309" i="6" s="1"/>
  <c r="P308" i="6"/>
  <c r="N311" i="5"/>
  <c r="O311" i="5"/>
  <c r="V311" i="5" s="1"/>
  <c r="S258" i="1" l="1"/>
  <c r="U258" i="1" s="1"/>
  <c r="R259" i="1" s="1"/>
  <c r="S259" i="1" s="1"/>
  <c r="T260" i="6"/>
  <c r="S260" i="6"/>
  <c r="U260" i="6" s="1"/>
  <c r="R261" i="6" s="1"/>
  <c r="P27" i="8"/>
  <c r="Q27" i="8" s="1"/>
  <c r="T270" i="5"/>
  <c r="S270" i="5"/>
  <c r="U270" i="5" s="1"/>
  <c r="R271" i="5" s="1"/>
  <c r="P308" i="1"/>
  <c r="AA302" i="2"/>
  <c r="X303" i="2" s="1"/>
  <c r="Z303" i="2" s="1"/>
  <c r="AA303" i="2" s="1"/>
  <c r="X304" i="2" s="1"/>
  <c r="Q308" i="1"/>
  <c r="Z302" i="8"/>
  <c r="AA302" i="8" s="1"/>
  <c r="X303" i="8" s="1"/>
  <c r="AB302" i="8"/>
  <c r="O312" i="5"/>
  <c r="V312" i="5" s="1"/>
  <c r="N312" i="5"/>
  <c r="AA302" i="7"/>
  <c r="X303" i="7" s="1"/>
  <c r="N310" i="6"/>
  <c r="O310" i="6"/>
  <c r="V310" i="6" s="1"/>
  <c r="Q309" i="6"/>
  <c r="Q311" i="5"/>
  <c r="P309" i="6"/>
  <c r="P311" i="5"/>
  <c r="N309" i="1"/>
  <c r="O309" i="1"/>
  <c r="T259" i="1" l="1"/>
  <c r="U259" i="1"/>
  <c r="R260" i="1" s="1"/>
  <c r="S261" i="6"/>
  <c r="T261" i="6"/>
  <c r="S260" i="1"/>
  <c r="T260" i="1"/>
  <c r="P312" i="5"/>
  <c r="S271" i="5"/>
  <c r="U271" i="5" s="1"/>
  <c r="R272" i="5" s="1"/>
  <c r="T271" i="5"/>
  <c r="P310" i="6"/>
  <c r="Q310" i="6"/>
  <c r="Q312" i="5"/>
  <c r="Z304" i="2"/>
  <c r="AA304" i="2" s="1"/>
  <c r="X305" i="2" s="1"/>
  <c r="Z303" i="8"/>
  <c r="AA303" i="8" s="1"/>
  <c r="X304" i="8" s="1"/>
  <c r="O313" i="5"/>
  <c r="V313" i="5" s="1"/>
  <c r="N313" i="5"/>
  <c r="O310" i="1"/>
  <c r="V310" i="1" s="1"/>
  <c r="Z303" i="7"/>
  <c r="AA303" i="7" s="1"/>
  <c r="X304" i="7" s="1"/>
  <c r="V309" i="1"/>
  <c r="N310" i="1" s="1"/>
  <c r="P309" i="1"/>
  <c r="Q309" i="1"/>
  <c r="N311" i="6"/>
  <c r="O311" i="6"/>
  <c r="V311" i="6" s="1"/>
  <c r="U260" i="1" l="1"/>
  <c r="R261" i="1" s="1"/>
  <c r="S261" i="1" s="1"/>
  <c r="U261" i="1" s="1"/>
  <c r="R262" i="1" s="1"/>
  <c r="U261" i="6"/>
  <c r="R262" i="6" s="1"/>
  <c r="T261" i="1"/>
  <c r="T272" i="5"/>
  <c r="S272" i="5"/>
  <c r="U272" i="5" s="1"/>
  <c r="R273" i="5" s="1"/>
  <c r="P313" i="5"/>
  <c r="N311" i="1"/>
  <c r="O311" i="1"/>
  <c r="V311" i="1" s="1"/>
  <c r="P310" i="1"/>
  <c r="Q310" i="1"/>
  <c r="Z304" i="8"/>
  <c r="AA304" i="8" s="1"/>
  <c r="X305" i="8" s="1"/>
  <c r="Z305" i="2"/>
  <c r="AA305" i="2" s="1"/>
  <c r="X306" i="2" s="1"/>
  <c r="O314" i="5"/>
  <c r="N314" i="5"/>
  <c r="P311" i="6"/>
  <c r="Q313" i="5"/>
  <c r="N312" i="6"/>
  <c r="O312" i="6"/>
  <c r="Z304" i="7"/>
  <c r="AA304" i="7" s="1"/>
  <c r="X305" i="7" s="1"/>
  <c r="Q311" i="6"/>
  <c r="S262" i="6" l="1"/>
  <c r="U262" i="6" s="1"/>
  <c r="R263" i="6" s="1"/>
  <c r="T262" i="6"/>
  <c r="S262" i="1"/>
  <c r="T262" i="1"/>
  <c r="T273" i="5"/>
  <c r="S273" i="5"/>
  <c r="U273" i="5" s="1"/>
  <c r="R274" i="5" s="1"/>
  <c r="P314" i="5"/>
  <c r="P311" i="1"/>
  <c r="Q314" i="5"/>
  <c r="Q311" i="1"/>
  <c r="Z305" i="8"/>
  <c r="AA305" i="8" s="1"/>
  <c r="X306" i="8" s="1"/>
  <c r="Z306" i="2"/>
  <c r="AA306" i="2" s="1"/>
  <c r="X307" i="2" s="1"/>
  <c r="D28" i="8"/>
  <c r="O315" i="5"/>
  <c r="O313" i="6"/>
  <c r="V314" i="5"/>
  <c r="N315" i="5" s="1"/>
  <c r="P312" i="6"/>
  <c r="Q312" i="6"/>
  <c r="Z305" i="7"/>
  <c r="AA305" i="7" s="1"/>
  <c r="X306" i="7" s="1"/>
  <c r="V312" i="6"/>
  <c r="N313" i="6" s="1"/>
  <c r="N312" i="1"/>
  <c r="O312" i="1"/>
  <c r="U262" i="1" l="1"/>
  <c r="R263" i="1" s="1"/>
  <c r="S263" i="6"/>
  <c r="U263" i="6" s="1"/>
  <c r="R264" i="6" s="1"/>
  <c r="T263" i="6"/>
  <c r="T263" i="1"/>
  <c r="S263" i="1"/>
  <c r="U263" i="1" s="1"/>
  <c r="R264" i="1" s="1"/>
  <c r="T274" i="5"/>
  <c r="S274" i="5"/>
  <c r="U274" i="5" s="1"/>
  <c r="R275" i="5" s="1"/>
  <c r="P313" i="6"/>
  <c r="V313" i="6"/>
  <c r="N314" i="6" s="1"/>
  <c r="Q312" i="1"/>
  <c r="O314" i="6"/>
  <c r="Q313" i="6"/>
  <c r="Z307" i="2"/>
  <c r="AA307" i="2" s="1"/>
  <c r="X308" i="2" s="1"/>
  <c r="Z306" i="8"/>
  <c r="AA306" i="8" s="1"/>
  <c r="X307" i="8" s="1"/>
  <c r="Z306" i="7"/>
  <c r="AA306" i="7" s="1"/>
  <c r="X307" i="7" s="1"/>
  <c r="O316" i="5"/>
  <c r="V316" i="5" s="1"/>
  <c r="P312" i="1"/>
  <c r="W315" i="5"/>
  <c r="V315" i="5" s="1"/>
  <c r="N316" i="5" s="1"/>
  <c r="Q315" i="5"/>
  <c r="O313" i="1"/>
  <c r="P315" i="5"/>
  <c r="V312" i="1"/>
  <c r="N313" i="1" s="1"/>
  <c r="T264" i="6" l="1"/>
  <c r="S264" i="6"/>
  <c r="U264" i="6" s="1"/>
  <c r="R265" i="6" s="1"/>
  <c r="S264" i="1"/>
  <c r="T264" i="1"/>
  <c r="S275" i="5"/>
  <c r="U275" i="5" s="1"/>
  <c r="R276" i="5" s="1"/>
  <c r="T275" i="5"/>
  <c r="P314" i="6"/>
  <c r="Q314" i="6"/>
  <c r="O314" i="1"/>
  <c r="Q313" i="1"/>
  <c r="Z307" i="8"/>
  <c r="AA307" i="8" s="1"/>
  <c r="X308" i="8" s="1"/>
  <c r="Z308" i="2"/>
  <c r="AA308" i="2" s="1"/>
  <c r="X309" i="2" s="1"/>
  <c r="Z307" i="7"/>
  <c r="AA307" i="7" s="1"/>
  <c r="X308" i="7" s="1"/>
  <c r="P316" i="5"/>
  <c r="Q316" i="5"/>
  <c r="D28" i="7"/>
  <c r="O315" i="6"/>
  <c r="V314" i="6"/>
  <c r="N315" i="6" s="1"/>
  <c r="V313" i="1"/>
  <c r="N314" i="1" s="1"/>
  <c r="P313" i="1"/>
  <c r="O317" i="5"/>
  <c r="N317" i="5"/>
  <c r="U264" i="1" l="1"/>
  <c r="R265" i="1" s="1"/>
  <c r="S265" i="6"/>
  <c r="U265" i="6" s="1"/>
  <c r="R266" i="6" s="1"/>
  <c r="T265" i="6"/>
  <c r="S265" i="1"/>
  <c r="U265" i="1" s="1"/>
  <c r="R266" i="1" s="1"/>
  <c r="T265" i="1"/>
  <c r="S276" i="5"/>
  <c r="U276" i="5" s="1"/>
  <c r="R277" i="5" s="1"/>
  <c r="T276" i="5"/>
  <c r="Q317" i="5"/>
  <c r="O316" i="6"/>
  <c r="V316" i="6" s="1"/>
  <c r="Z309" i="2"/>
  <c r="AA309" i="2" s="1"/>
  <c r="X310" i="2" s="1"/>
  <c r="O315" i="1"/>
  <c r="D28" i="2"/>
  <c r="Q314" i="1"/>
  <c r="Z308" i="8"/>
  <c r="AA308" i="8" s="1"/>
  <c r="X309" i="8" s="1"/>
  <c r="Z308" i="7"/>
  <c r="AA308" i="7" s="1"/>
  <c r="X309" i="7" s="1"/>
  <c r="P314" i="1"/>
  <c r="V314" i="1"/>
  <c r="N315" i="1" s="1"/>
  <c r="P317" i="5"/>
  <c r="V317" i="5"/>
  <c r="N318" i="5" s="1"/>
  <c r="O318" i="5"/>
  <c r="P315" i="6"/>
  <c r="Q315" i="6"/>
  <c r="W315" i="6"/>
  <c r="V315" i="6" s="1"/>
  <c r="N316" i="6" s="1"/>
  <c r="S266" i="6" l="1"/>
  <c r="U266" i="6" s="1"/>
  <c r="R267" i="6" s="1"/>
  <c r="T266" i="6"/>
  <c r="E24" i="7"/>
  <c r="F24" i="7" s="1"/>
  <c r="S266" i="1"/>
  <c r="U266" i="1" s="1"/>
  <c r="E24" i="2" s="1"/>
  <c r="F24" i="2" s="1"/>
  <c r="T266" i="1"/>
  <c r="T277" i="5"/>
  <c r="S277" i="5"/>
  <c r="U277" i="5" s="1"/>
  <c r="R278" i="5" s="1"/>
  <c r="P318" i="5"/>
  <c r="Z309" i="7"/>
  <c r="AA309" i="7" s="1"/>
  <c r="X310" i="7" s="1"/>
  <c r="Z309" i="8"/>
  <c r="AA309" i="8" s="1"/>
  <c r="X310" i="8" s="1"/>
  <c r="N317" i="6"/>
  <c r="O317" i="6"/>
  <c r="P316" i="6"/>
  <c r="Q316" i="6"/>
  <c r="Z310" i="2"/>
  <c r="AA310" i="2" s="1"/>
  <c r="X311" i="2" s="1"/>
  <c r="O319" i="5"/>
  <c r="V319" i="5" s="1"/>
  <c r="O316" i="1"/>
  <c r="P315" i="1"/>
  <c r="Q315" i="1"/>
  <c r="W315" i="1"/>
  <c r="V315" i="1" s="1"/>
  <c r="N316" i="1" s="1"/>
  <c r="Q318" i="5"/>
  <c r="V318" i="5"/>
  <c r="N319" i="5" s="1"/>
  <c r="T267" i="6" l="1"/>
  <c r="Y267" i="6"/>
  <c r="S267" i="6"/>
  <c r="U267" i="6" s="1"/>
  <c r="R268" i="6" s="1"/>
  <c r="R267" i="1"/>
  <c r="Q316" i="1"/>
  <c r="T278" i="5"/>
  <c r="S278" i="5"/>
  <c r="U278" i="5" s="1"/>
  <c r="R279" i="5" s="1"/>
  <c r="E25" i="8"/>
  <c r="F25" i="8" s="1"/>
  <c r="Q319" i="5"/>
  <c r="Z311" i="2"/>
  <c r="AA311" i="2" s="1"/>
  <c r="X312" i="2" s="1"/>
  <c r="Z310" i="8"/>
  <c r="AA310" i="8" s="1"/>
  <c r="X311" i="8" s="1"/>
  <c r="N320" i="5"/>
  <c r="O320" i="5"/>
  <c r="P319" i="5"/>
  <c r="Z310" i="7"/>
  <c r="AA310" i="7" s="1"/>
  <c r="X311" i="7" s="1"/>
  <c r="O317" i="1"/>
  <c r="V316" i="1"/>
  <c r="N317" i="1" s="1"/>
  <c r="Q317" i="6"/>
  <c r="V317" i="6"/>
  <c r="N318" i="6" s="1"/>
  <c r="P317" i="6"/>
  <c r="P316" i="1"/>
  <c r="O318" i="6"/>
  <c r="T268" i="6" l="1"/>
  <c r="S268" i="6"/>
  <c r="U268" i="6" s="1"/>
  <c r="R269" i="6" s="1"/>
  <c r="Y267" i="1"/>
  <c r="T267" i="1"/>
  <c r="S267" i="1"/>
  <c r="U267" i="1" s="1"/>
  <c r="R268" i="1" s="1"/>
  <c r="P320" i="5"/>
  <c r="T279" i="5"/>
  <c r="Y279" i="5"/>
  <c r="S279" i="5"/>
  <c r="U279" i="5" s="1"/>
  <c r="R280" i="5" s="1"/>
  <c r="V320" i="5"/>
  <c r="N321" i="5" s="1"/>
  <c r="Q320" i="5"/>
  <c r="Q317" i="1"/>
  <c r="P317" i="1"/>
  <c r="O319" i="6"/>
  <c r="Z311" i="7"/>
  <c r="AA311" i="7" s="1"/>
  <c r="X312" i="7" s="1"/>
  <c r="Z312" i="2"/>
  <c r="AA312" i="2" s="1"/>
  <c r="X313" i="2" s="1"/>
  <c r="Q318" i="6"/>
  <c r="O321" i="5"/>
  <c r="V321" i="5" s="1"/>
  <c r="V318" i="6"/>
  <c r="N319" i="6" s="1"/>
  <c r="V317" i="1"/>
  <c r="N318" i="1" s="1"/>
  <c r="O318" i="1"/>
  <c r="V318" i="1" s="1"/>
  <c r="Z311" i="8"/>
  <c r="AA311" i="8" s="1"/>
  <c r="X312" i="8" s="1"/>
  <c r="P318" i="6"/>
  <c r="T269" i="6" l="1"/>
  <c r="S269" i="6"/>
  <c r="U269" i="6" s="1"/>
  <c r="R270" i="6" s="1"/>
  <c r="S268" i="1"/>
  <c r="T268" i="1"/>
  <c r="T280" i="5"/>
  <c r="S280" i="5"/>
  <c r="U280" i="5" s="1"/>
  <c r="R281" i="5" s="1"/>
  <c r="Q321" i="5"/>
  <c r="P321" i="5"/>
  <c r="O320" i="6"/>
  <c r="V320" i="6" s="1"/>
  <c r="N319" i="1"/>
  <c r="O319" i="1"/>
  <c r="V319" i="1" s="1"/>
  <c r="Q318" i="1"/>
  <c r="P318" i="1"/>
  <c r="Z312" i="7"/>
  <c r="AA312" i="7" s="1"/>
  <c r="X313" i="7" s="1"/>
  <c r="P28" i="2"/>
  <c r="Q28" i="2" s="1"/>
  <c r="Z313" i="2"/>
  <c r="AA313" i="2" s="1"/>
  <c r="X314" i="2" s="1"/>
  <c r="P319" i="6"/>
  <c r="Z312" i="8"/>
  <c r="AA312" i="8" s="1"/>
  <c r="X313" i="8" s="1"/>
  <c r="V319" i="6"/>
  <c r="N320" i="6" s="1"/>
  <c r="N322" i="5"/>
  <c r="O322" i="5"/>
  <c r="Q319" i="6"/>
  <c r="P322" i="5" l="1"/>
  <c r="U268" i="1"/>
  <c r="R269" i="1" s="1"/>
  <c r="T270" i="6"/>
  <c r="S270" i="6"/>
  <c r="U270" i="6" s="1"/>
  <c r="R271" i="6" s="1"/>
  <c r="S269" i="1"/>
  <c r="U269" i="1" s="1"/>
  <c r="R270" i="1" s="1"/>
  <c r="T269" i="1"/>
  <c r="S281" i="5"/>
  <c r="T281" i="5"/>
  <c r="Q319" i="1"/>
  <c r="N321" i="6"/>
  <c r="O321" i="6"/>
  <c r="V321" i="6" s="1"/>
  <c r="P320" i="6"/>
  <c r="Z313" i="7"/>
  <c r="AA313" i="7" s="1"/>
  <c r="X314" i="7" s="1"/>
  <c r="P28" i="7"/>
  <c r="Q28" i="7" s="1"/>
  <c r="AB314" i="2"/>
  <c r="Z314" i="2"/>
  <c r="Z313" i="8"/>
  <c r="AA313" i="8" s="1"/>
  <c r="X314" i="8" s="1"/>
  <c r="Q320" i="6"/>
  <c r="O323" i="5"/>
  <c r="V323" i="5" s="1"/>
  <c r="Q322" i="5"/>
  <c r="V322" i="5"/>
  <c r="N323" i="5" s="1"/>
  <c r="P319" i="1"/>
  <c r="N320" i="1"/>
  <c r="O320" i="1"/>
  <c r="Y315" i="8"/>
  <c r="Y317" i="8"/>
  <c r="Y323" i="2"/>
  <c r="Y323" i="7"/>
  <c r="Y314" i="8"/>
  <c r="Y321" i="8"/>
  <c r="Y324" i="8"/>
  <c r="Y317" i="2"/>
  <c r="Y325" i="8"/>
  <c r="Y325" i="2"/>
  <c r="Y318" i="7"/>
  <c r="Y318" i="8"/>
  <c r="Y316" i="2"/>
  <c r="Y320" i="7"/>
  <c r="Y315" i="7"/>
  <c r="Y314" i="2"/>
  <c r="Y314" i="7"/>
  <c r="Y322" i="8"/>
  <c r="Y317" i="7"/>
  <c r="Y315" i="2"/>
  <c r="Y316" i="7"/>
  <c r="Y316" i="8"/>
  <c r="Y321" i="2"/>
  <c r="Y323" i="8"/>
  <c r="Y321" i="7"/>
  <c r="Y322" i="7"/>
  <c r="Y319" i="8"/>
  <c r="Y320" i="8"/>
  <c r="Y324" i="2"/>
  <c r="Y318" i="2"/>
  <c r="Y324" i="7"/>
  <c r="Y319" i="2"/>
  <c r="Y325" i="7"/>
  <c r="Y320" i="2"/>
  <c r="Y319" i="7"/>
  <c r="Y322" i="2"/>
  <c r="AA314" i="2" l="1"/>
  <c r="X315" i="2" s="1"/>
  <c r="T271" i="6"/>
  <c r="S271" i="6"/>
  <c r="U271" i="6" s="1"/>
  <c r="R272" i="6" s="1"/>
  <c r="U281" i="5"/>
  <c r="R282" i="5" s="1"/>
  <c r="T270" i="1"/>
  <c r="S270" i="1"/>
  <c r="U270" i="1" s="1"/>
  <c r="R271" i="1" s="1"/>
  <c r="P28" i="8"/>
  <c r="Q28" i="8" s="1"/>
  <c r="Q320" i="1"/>
  <c r="T282" i="5"/>
  <c r="S282" i="5"/>
  <c r="U282" i="5" s="1"/>
  <c r="R283" i="5" s="1"/>
  <c r="V320" i="1"/>
  <c r="N321" i="1" s="1"/>
  <c r="P320" i="1"/>
  <c r="O324" i="5"/>
  <c r="N324" i="5"/>
  <c r="Q323" i="5"/>
  <c r="P323" i="5"/>
  <c r="AB314" i="8"/>
  <c r="Z314" i="8"/>
  <c r="AA314" i="8" s="1"/>
  <c r="X315" i="8" s="1"/>
  <c r="Z315" i="2"/>
  <c r="AA315" i="2" s="1"/>
  <c r="X316" i="2" s="1"/>
  <c r="AB314" i="7"/>
  <c r="Z314" i="7"/>
  <c r="AA314" i="7" s="1"/>
  <c r="X315" i="7" s="1"/>
  <c r="P321" i="6"/>
  <c r="O321" i="1"/>
  <c r="V321" i="1" s="1"/>
  <c r="N322" i="6"/>
  <c r="O322" i="6"/>
  <c r="Q321" i="6"/>
  <c r="T272" i="6" l="1"/>
  <c r="S272" i="6"/>
  <c r="S271" i="1"/>
  <c r="T271" i="1"/>
  <c r="T283" i="5"/>
  <c r="S283" i="5"/>
  <c r="U283" i="5" s="1"/>
  <c r="R284" i="5" s="1"/>
  <c r="Q322" i="6"/>
  <c r="Z315" i="8"/>
  <c r="AA315" i="8" s="1"/>
  <c r="X316" i="8" s="1"/>
  <c r="Z316" i="2"/>
  <c r="AA316" i="2" s="1"/>
  <c r="X317" i="2" s="1"/>
  <c r="Z315" i="7"/>
  <c r="AA315" i="7" s="1"/>
  <c r="X316" i="7" s="1"/>
  <c r="O325" i="5"/>
  <c r="Q324" i="5"/>
  <c r="O323" i="6"/>
  <c r="P322" i="6"/>
  <c r="P324" i="5"/>
  <c r="Q321" i="1"/>
  <c r="V324" i="5"/>
  <c r="N325" i="5" s="1"/>
  <c r="N322" i="1"/>
  <c r="O322" i="1"/>
  <c r="P321" i="1"/>
  <c r="V322" i="6"/>
  <c r="N323" i="6" s="1"/>
  <c r="U271" i="1" l="1"/>
  <c r="R272" i="1" s="1"/>
  <c r="S272" i="1" s="1"/>
  <c r="U272" i="1" s="1"/>
  <c r="R273" i="1" s="1"/>
  <c r="U272" i="6"/>
  <c r="R273" i="6" s="1"/>
  <c r="T272" i="1"/>
  <c r="S284" i="5"/>
  <c r="U284" i="5" s="1"/>
  <c r="R285" i="5" s="1"/>
  <c r="T284" i="5"/>
  <c r="O324" i="6"/>
  <c r="V324" i="6" s="1"/>
  <c r="Z317" i="2"/>
  <c r="AA317" i="2" s="1"/>
  <c r="X318" i="2" s="1"/>
  <c r="Z316" i="7"/>
  <c r="AA316" i="7" s="1"/>
  <c r="X317" i="7" s="1"/>
  <c r="Z316" i="8"/>
  <c r="AA316" i="8" s="1"/>
  <c r="X317" i="8" s="1"/>
  <c r="Q322" i="1"/>
  <c r="P325" i="5"/>
  <c r="V323" i="6"/>
  <c r="N324" i="6" s="1"/>
  <c r="O326" i="5"/>
  <c r="V326" i="5" s="1"/>
  <c r="V325" i="5"/>
  <c r="N326" i="5" s="1"/>
  <c r="O323" i="1"/>
  <c r="V322" i="1"/>
  <c r="N323" i="1" s="1"/>
  <c r="P323" i="6"/>
  <c r="Q325" i="5"/>
  <c r="P322" i="1"/>
  <c r="Q323" i="6"/>
  <c r="T273" i="6" l="1"/>
  <c r="S273" i="6"/>
  <c r="U273" i="6" s="1"/>
  <c r="R274" i="6" s="1"/>
  <c r="S273" i="1"/>
  <c r="T273" i="1"/>
  <c r="S285" i="5"/>
  <c r="T285" i="5"/>
  <c r="P323" i="1"/>
  <c r="P326" i="5"/>
  <c r="V323" i="1"/>
  <c r="N324" i="1" s="1"/>
  <c r="Q323" i="1"/>
  <c r="N325" i="6"/>
  <c r="O325" i="6"/>
  <c r="V325" i="6" s="1"/>
  <c r="Z317" i="7"/>
  <c r="AA317" i="7" s="1"/>
  <c r="X318" i="7" s="1"/>
  <c r="Z318" i="2"/>
  <c r="AA318" i="2" s="1"/>
  <c r="X319" i="2" s="1"/>
  <c r="Q326" i="5"/>
  <c r="O324" i="1"/>
  <c r="P324" i="6"/>
  <c r="N327" i="5"/>
  <c r="D29" i="8"/>
  <c r="O327" i="5"/>
  <c r="Z317" i="8"/>
  <c r="AA317" i="8" s="1"/>
  <c r="X318" i="8" s="1"/>
  <c r="Q324" i="6"/>
  <c r="U273" i="1" l="1"/>
  <c r="R274" i="1" s="1"/>
  <c r="U285" i="5"/>
  <c r="R286" i="5" s="1"/>
  <c r="T274" i="6"/>
  <c r="S274" i="6"/>
  <c r="U274" i="6" s="1"/>
  <c r="R275" i="6" s="1"/>
  <c r="T274" i="1"/>
  <c r="S274" i="1"/>
  <c r="U274" i="1" s="1"/>
  <c r="R275" i="1" s="1"/>
  <c r="T286" i="5"/>
  <c r="S286" i="5"/>
  <c r="U286" i="5" s="1"/>
  <c r="R287" i="5" s="1"/>
  <c r="P324" i="1"/>
  <c r="P325" i="6"/>
  <c r="V324" i="1"/>
  <c r="N325" i="1" s="1"/>
  <c r="Q324" i="1"/>
  <c r="Z319" i="2"/>
  <c r="AA319" i="2" s="1"/>
  <c r="X320" i="2" s="1"/>
  <c r="Z318" i="8"/>
  <c r="AA318" i="8" s="1"/>
  <c r="X319" i="8" s="1"/>
  <c r="Z318" i="7"/>
  <c r="AA318" i="7" s="1"/>
  <c r="X319" i="7" s="1"/>
  <c r="O325" i="1"/>
  <c r="V325" i="1" s="1"/>
  <c r="Q327" i="5"/>
  <c r="Q325" i="6"/>
  <c r="W327" i="5"/>
  <c r="V327" i="5" s="1"/>
  <c r="N328" i="5" s="1"/>
  <c r="N326" i="6"/>
  <c r="O326" i="6"/>
  <c r="V326" i="6" s="1"/>
  <c r="O328" i="5"/>
  <c r="V328" i="5" s="1"/>
  <c r="P327" i="5"/>
  <c r="S275" i="6" l="1"/>
  <c r="U275" i="6" s="1"/>
  <c r="R276" i="6" s="1"/>
  <c r="T275" i="6"/>
  <c r="T275" i="1"/>
  <c r="S275" i="1"/>
  <c r="U275" i="1" s="1"/>
  <c r="R276" i="1" s="1"/>
  <c r="T287" i="5"/>
  <c r="S287" i="5"/>
  <c r="U287" i="5" s="1"/>
  <c r="R288" i="5" s="1"/>
  <c r="P325" i="1"/>
  <c r="Q325" i="1"/>
  <c r="Z319" i="7"/>
  <c r="AA319" i="7" s="1"/>
  <c r="X320" i="7" s="1"/>
  <c r="O329" i="5"/>
  <c r="V329" i="5" s="1"/>
  <c r="N329" i="5"/>
  <c r="Z319" i="8"/>
  <c r="AA319" i="8" s="1"/>
  <c r="X320" i="8" s="1"/>
  <c r="Z320" i="2"/>
  <c r="AA320" i="2" s="1"/>
  <c r="X321" i="2" s="1"/>
  <c r="P328" i="5"/>
  <c r="N326" i="1"/>
  <c r="O326" i="1"/>
  <c r="V326" i="1" s="1"/>
  <c r="O327" i="6"/>
  <c r="N327" i="6"/>
  <c r="D29" i="7"/>
  <c r="P326" i="6"/>
  <c r="Q326" i="6"/>
  <c r="Q328" i="5"/>
  <c r="T276" i="6" l="1"/>
  <c r="S276" i="6"/>
  <c r="U276" i="6" s="1"/>
  <c r="R277" i="6" s="1"/>
  <c r="S276" i="1"/>
  <c r="T276" i="1"/>
  <c r="Q329" i="5"/>
  <c r="T288" i="5"/>
  <c r="S288" i="5"/>
  <c r="U288" i="5" s="1"/>
  <c r="R289" i="5" s="1"/>
  <c r="P327" i="6"/>
  <c r="P326" i="1"/>
  <c r="Q327" i="6"/>
  <c r="Q326" i="1"/>
  <c r="Z320" i="8"/>
  <c r="AA320" i="8" s="1"/>
  <c r="X321" i="8" s="1"/>
  <c r="Z320" i="7"/>
  <c r="AA320" i="7" s="1"/>
  <c r="X321" i="7" s="1"/>
  <c r="N330" i="5"/>
  <c r="O330" i="5"/>
  <c r="V330" i="5" s="1"/>
  <c r="P329" i="5"/>
  <c r="Z321" i="2"/>
  <c r="AA321" i="2" s="1"/>
  <c r="X322" i="2" s="1"/>
  <c r="N327" i="1"/>
  <c r="O327" i="1"/>
  <c r="D29" i="2"/>
  <c r="W327" i="6"/>
  <c r="V327" i="6" s="1"/>
  <c r="N328" i="6" s="1"/>
  <c r="O328" i="6"/>
  <c r="V328" i="6" s="1"/>
  <c r="U276" i="1" l="1"/>
  <c r="R277" i="1" s="1"/>
  <c r="S277" i="6"/>
  <c r="U277" i="6" s="1"/>
  <c r="R278" i="6" s="1"/>
  <c r="T277" i="6"/>
  <c r="T277" i="1"/>
  <c r="S277" i="1"/>
  <c r="U277" i="1" s="1"/>
  <c r="R278" i="1" s="1"/>
  <c r="T289" i="5"/>
  <c r="S289" i="5"/>
  <c r="U289" i="5" s="1"/>
  <c r="R290" i="5" s="1"/>
  <c r="N329" i="6"/>
  <c r="O329" i="6"/>
  <c r="Z321" i="8"/>
  <c r="AA321" i="8" s="1"/>
  <c r="X322" i="8" s="1"/>
  <c r="Z322" i="2"/>
  <c r="AA322" i="2" s="1"/>
  <c r="X323" i="2" s="1"/>
  <c r="Q328" i="6"/>
  <c r="P327" i="1"/>
  <c r="P330" i="5"/>
  <c r="O328" i="1"/>
  <c r="Q330" i="5"/>
  <c r="Z321" i="7"/>
  <c r="AA321" i="7" s="1"/>
  <c r="X322" i="7" s="1"/>
  <c r="O331" i="5"/>
  <c r="N331" i="5"/>
  <c r="W327" i="1"/>
  <c r="V327" i="1" s="1"/>
  <c r="N328" i="1" s="1"/>
  <c r="P328" i="6"/>
  <c r="Q327" i="1"/>
  <c r="S278" i="6" l="1"/>
  <c r="T278" i="6"/>
  <c r="E25" i="2"/>
  <c r="F25" i="2" s="1"/>
  <c r="S278" i="1"/>
  <c r="U278" i="1" s="1"/>
  <c r="R279" i="1" s="1"/>
  <c r="T278" i="1"/>
  <c r="E26" i="8"/>
  <c r="F26" i="8" s="1"/>
  <c r="T290" i="5"/>
  <c r="S290" i="5"/>
  <c r="U290" i="5" s="1"/>
  <c r="R291" i="5" s="1"/>
  <c r="Q329" i="6"/>
  <c r="P331" i="5"/>
  <c r="V331" i="5"/>
  <c r="N332" i="5" s="1"/>
  <c r="Q331" i="5"/>
  <c r="Z323" i="2"/>
  <c r="AA323" i="2" s="1"/>
  <c r="X324" i="2" s="1"/>
  <c r="O329" i="1"/>
  <c r="V329" i="1" s="1"/>
  <c r="P328" i="1"/>
  <c r="Q328" i="1"/>
  <c r="Z322" i="8"/>
  <c r="AA322" i="8" s="1"/>
  <c r="X323" i="8" s="1"/>
  <c r="O332" i="5"/>
  <c r="V328" i="1"/>
  <c r="N329" i="1" s="1"/>
  <c r="P329" i="6"/>
  <c r="V329" i="6"/>
  <c r="N330" i="6" s="1"/>
  <c r="Z322" i="7"/>
  <c r="AA322" i="7" s="1"/>
  <c r="X323" i="7" s="1"/>
  <c r="O330" i="6"/>
  <c r="U278" i="6" l="1"/>
  <c r="S279" i="1"/>
  <c r="Y279" i="1"/>
  <c r="T279" i="1"/>
  <c r="P332" i="5"/>
  <c r="T291" i="5"/>
  <c r="S291" i="5"/>
  <c r="U291" i="5" s="1"/>
  <c r="R292" i="5" s="1"/>
  <c r="Y291" i="5"/>
  <c r="V332" i="5"/>
  <c r="N333" i="5" s="1"/>
  <c r="Q330" i="6"/>
  <c r="Z323" i="7"/>
  <c r="AA323" i="7" s="1"/>
  <c r="X324" i="7" s="1"/>
  <c r="O330" i="1"/>
  <c r="N330" i="1"/>
  <c r="P329" i="1"/>
  <c r="Z323" i="8"/>
  <c r="AA323" i="8" s="1"/>
  <c r="X324" i="8" s="1"/>
  <c r="Z324" i="2"/>
  <c r="AA324" i="2" s="1"/>
  <c r="X325" i="2" s="1"/>
  <c r="Q332" i="5"/>
  <c r="O333" i="5"/>
  <c r="Q329" i="1"/>
  <c r="O331" i="6"/>
  <c r="P330" i="6"/>
  <c r="V330" i="6"/>
  <c r="N331" i="6" s="1"/>
  <c r="U279" i="1" l="1"/>
  <c r="R280" i="1" s="1"/>
  <c r="R279" i="6"/>
  <c r="E25" i="7"/>
  <c r="F25" i="7" s="1"/>
  <c r="S280" i="1"/>
  <c r="U280" i="1" s="1"/>
  <c r="R281" i="1" s="1"/>
  <c r="T280" i="1"/>
  <c r="T292" i="5"/>
  <c r="S292" i="5"/>
  <c r="U292" i="5" s="1"/>
  <c r="R293" i="5" s="1"/>
  <c r="P333" i="5"/>
  <c r="Q330" i="1"/>
  <c r="P330" i="1"/>
  <c r="Z325" i="2"/>
  <c r="AA325" i="2" s="1"/>
  <c r="X326" i="2" s="1"/>
  <c r="P29" i="2"/>
  <c r="Q29" i="2" s="1"/>
  <c r="Z324" i="8"/>
  <c r="AA324" i="8" s="1"/>
  <c r="X325" i="8" s="1"/>
  <c r="Z324" i="7"/>
  <c r="AA324" i="7" s="1"/>
  <c r="X325" i="7" s="1"/>
  <c r="O331" i="1"/>
  <c r="V331" i="1" s="1"/>
  <c r="V331" i="6"/>
  <c r="N332" i="6" s="1"/>
  <c r="V333" i="5"/>
  <c r="N334" i="5" s="1"/>
  <c r="V330" i="1"/>
  <c r="N331" i="1" s="1"/>
  <c r="O334" i="5"/>
  <c r="Q333" i="5"/>
  <c r="P331" i="6"/>
  <c r="O332" i="6"/>
  <c r="V332" i="6" s="1"/>
  <c r="Q331" i="6"/>
  <c r="S279" i="6" l="1"/>
  <c r="U279" i="6" s="1"/>
  <c r="R280" i="6" s="1"/>
  <c r="T280" i="6" s="1"/>
  <c r="Y279" i="6"/>
  <c r="T279" i="6"/>
  <c r="T281" i="1"/>
  <c r="S281" i="1"/>
  <c r="U281" i="1" s="1"/>
  <c r="R282" i="1" s="1"/>
  <c r="Q334" i="5"/>
  <c r="S293" i="5"/>
  <c r="T293" i="5"/>
  <c r="Z325" i="7"/>
  <c r="AA325" i="7" s="1"/>
  <c r="X326" i="7" s="1"/>
  <c r="P29" i="7"/>
  <c r="Q29" i="7" s="1"/>
  <c r="Z325" i="8"/>
  <c r="AA325" i="8" s="1"/>
  <c r="X326" i="8" s="1"/>
  <c r="O335" i="5"/>
  <c r="O333" i="6"/>
  <c r="N333" i="6"/>
  <c r="AB326" i="2"/>
  <c r="Z326" i="2"/>
  <c r="V334" i="5"/>
  <c r="N335" i="5" s="1"/>
  <c r="N332" i="1"/>
  <c r="O332" i="1"/>
  <c r="V332" i="1" s="1"/>
  <c r="Q332" i="6"/>
  <c r="P332" i="6"/>
  <c r="Y332" i="7"/>
  <c r="Y333" i="2"/>
  <c r="Y330" i="7"/>
  <c r="Y331" i="7"/>
  <c r="Y326" i="2"/>
  <c r="Y332" i="8"/>
  <c r="Y335" i="7"/>
  <c r="Y327" i="2"/>
  <c r="Y336" i="8"/>
  <c r="Y335" i="8"/>
  <c r="Y328" i="2"/>
  <c r="Y328" i="7"/>
  <c r="Y329" i="8"/>
  <c r="Y327" i="8"/>
  <c r="Y329" i="2"/>
  <c r="Y334" i="8"/>
  <c r="Y328" i="8"/>
  <c r="Y331" i="8"/>
  <c r="Y330" i="2"/>
  <c r="Y330" i="8"/>
  <c r="Y333" i="8"/>
  <c r="Y326" i="8"/>
  <c r="Y334" i="2"/>
  <c r="Y337" i="7"/>
  <c r="Y337" i="8"/>
  <c r="Y331" i="2"/>
  <c r="Y336" i="7"/>
  <c r="Y327" i="7"/>
  <c r="Y336" i="2"/>
  <c r="Y334" i="7"/>
  <c r="Y326" i="7"/>
  <c r="Y332" i="2"/>
  <c r="Y333" i="7"/>
  <c r="Y337" i="2"/>
  <c r="Y335" i="2"/>
  <c r="Y329" i="7"/>
  <c r="P334" i="5"/>
  <c r="P331" i="1"/>
  <c r="Q331" i="1"/>
  <c r="U293" i="5" l="1"/>
  <c r="R294" i="5" s="1"/>
  <c r="S280" i="6"/>
  <c r="U280" i="6" s="1"/>
  <c r="R281" i="6" s="1"/>
  <c r="S281" i="6" s="1"/>
  <c r="S282" i="1"/>
  <c r="T282" i="1"/>
  <c r="AA326" i="2"/>
  <c r="X327" i="2" s="1"/>
  <c r="Z327" i="2" s="1"/>
  <c r="AA327" i="2" s="1"/>
  <c r="X328" i="2" s="1"/>
  <c r="S294" i="5"/>
  <c r="U294" i="5" s="1"/>
  <c r="R295" i="5" s="1"/>
  <c r="T294" i="5"/>
  <c r="P333" i="6"/>
  <c r="P29" i="8"/>
  <c r="Q29" i="8" s="1"/>
  <c r="AB326" i="8"/>
  <c r="Z326" i="8"/>
  <c r="AA326" i="8" s="1"/>
  <c r="X327" i="8" s="1"/>
  <c r="AB326" i="7"/>
  <c r="Z326" i="7"/>
  <c r="AA326" i="7" s="1"/>
  <c r="X327" i="7" s="1"/>
  <c r="O336" i="5"/>
  <c r="V336" i="5" s="1"/>
  <c r="P335" i="5"/>
  <c r="Q333" i="6"/>
  <c r="Q335" i="5"/>
  <c r="O334" i="6"/>
  <c r="V335" i="5"/>
  <c r="N336" i="5" s="1"/>
  <c r="O333" i="1"/>
  <c r="Q333" i="1" s="1"/>
  <c r="N333" i="1"/>
  <c r="V333" i="6"/>
  <c r="N334" i="6" s="1"/>
  <c r="Q332" i="1"/>
  <c r="P332" i="1"/>
  <c r="T281" i="6" l="1"/>
  <c r="U281" i="6" s="1"/>
  <c r="R282" i="6" s="1"/>
  <c r="U282" i="1"/>
  <c r="R283" i="1" s="1"/>
  <c r="P333" i="1"/>
  <c r="S295" i="5"/>
  <c r="U295" i="5" s="1"/>
  <c r="R296" i="5" s="1"/>
  <c r="T295" i="5"/>
  <c r="V333" i="1"/>
  <c r="N334" i="1" s="1"/>
  <c r="Q334" i="6"/>
  <c r="Z327" i="8"/>
  <c r="AA327" i="8" s="1"/>
  <c r="X328" i="8" s="1"/>
  <c r="O337" i="5"/>
  <c r="V337" i="5" s="1"/>
  <c r="N337" i="5"/>
  <c r="P336" i="5"/>
  <c r="Q336" i="5"/>
  <c r="Z328" i="2"/>
  <c r="AA328" i="2" s="1"/>
  <c r="X329" i="2" s="1"/>
  <c r="O335" i="6"/>
  <c r="P334" i="6"/>
  <c r="O334" i="1"/>
  <c r="V334" i="6"/>
  <c r="N335" i="6" s="1"/>
  <c r="Z327" i="7"/>
  <c r="AA327" i="7" s="1"/>
  <c r="X328" i="7" s="1"/>
  <c r="S282" i="6" l="1"/>
  <c r="U282" i="6" s="1"/>
  <c r="R283" i="6" s="1"/>
  <c r="S283" i="6" s="1"/>
  <c r="T282" i="6"/>
  <c r="T283" i="1"/>
  <c r="S283" i="1"/>
  <c r="U283" i="1" s="1"/>
  <c r="R284" i="1" s="1"/>
  <c r="S296" i="5"/>
  <c r="U296" i="5" s="1"/>
  <c r="R297" i="5" s="1"/>
  <c r="T296" i="5"/>
  <c r="P334" i="1"/>
  <c r="Q335" i="6"/>
  <c r="Q334" i="1"/>
  <c r="P337" i="5"/>
  <c r="V334" i="1"/>
  <c r="N335" i="1" s="1"/>
  <c r="Z329" i="2"/>
  <c r="AA329" i="2" s="1"/>
  <c r="X330" i="2" s="1"/>
  <c r="Z328" i="7"/>
  <c r="AA328" i="7" s="1"/>
  <c r="X329" i="7" s="1"/>
  <c r="Z328" i="8"/>
  <c r="AA328" i="8" s="1"/>
  <c r="X329" i="8" s="1"/>
  <c r="P335" i="6"/>
  <c r="O336" i="6"/>
  <c r="V335" i="6"/>
  <c r="N336" i="6" s="1"/>
  <c r="Q337" i="5"/>
  <c r="O338" i="5"/>
  <c r="N338" i="5"/>
  <c r="O335" i="1"/>
  <c r="T283" i="6" l="1"/>
  <c r="U283" i="6" s="1"/>
  <c r="R284" i="6" s="1"/>
  <c r="S284" i="1"/>
  <c r="T284" i="1"/>
  <c r="T297" i="5"/>
  <c r="S297" i="5"/>
  <c r="U297" i="5" s="1"/>
  <c r="R298" i="5" s="1"/>
  <c r="Q336" i="6"/>
  <c r="Z330" i="2"/>
  <c r="AA330" i="2" s="1"/>
  <c r="X331" i="2" s="1"/>
  <c r="Z329" i="8"/>
  <c r="AA329" i="8" s="1"/>
  <c r="X330" i="8" s="1"/>
  <c r="Z329" i="7"/>
  <c r="AA329" i="7" s="1"/>
  <c r="X330" i="7" s="1"/>
  <c r="Q338" i="5"/>
  <c r="V336" i="6"/>
  <c r="N337" i="6" s="1"/>
  <c r="O337" i="6"/>
  <c r="V337" i="6" s="1"/>
  <c r="V335" i="1"/>
  <c r="N336" i="1" s="1"/>
  <c r="O336" i="1"/>
  <c r="P338" i="5"/>
  <c r="V338" i="5"/>
  <c r="N339" i="5" s="1"/>
  <c r="P335" i="1"/>
  <c r="Q335" i="1"/>
  <c r="P336" i="6"/>
  <c r="D30" i="8"/>
  <c r="O339" i="5"/>
  <c r="S284" i="6" l="1"/>
  <c r="T284" i="6"/>
  <c r="U284" i="1"/>
  <c r="R285" i="1" s="1"/>
  <c r="U284" i="6"/>
  <c r="R285" i="6" s="1"/>
  <c r="T285" i="1"/>
  <c r="S285" i="1"/>
  <c r="U285" i="1" s="1"/>
  <c r="R286" i="1" s="1"/>
  <c r="S298" i="5"/>
  <c r="U298" i="5" s="1"/>
  <c r="R299" i="5" s="1"/>
  <c r="T298" i="5"/>
  <c r="P336" i="1"/>
  <c r="Q336" i="1"/>
  <c r="O340" i="5"/>
  <c r="V340" i="5" s="1"/>
  <c r="Z330" i="7"/>
  <c r="AA330" i="7" s="1"/>
  <c r="X331" i="7" s="1"/>
  <c r="O338" i="6"/>
  <c r="V338" i="6" s="1"/>
  <c r="N338" i="6"/>
  <c r="Z331" i="2"/>
  <c r="AA331" i="2" s="1"/>
  <c r="X332" i="2" s="1"/>
  <c r="O337" i="1"/>
  <c r="V337" i="1" s="1"/>
  <c r="W339" i="5"/>
  <c r="V339" i="5" s="1"/>
  <c r="N340" i="5" s="1"/>
  <c r="Z330" i="8"/>
  <c r="AA330" i="8" s="1"/>
  <c r="X331" i="8" s="1"/>
  <c r="Q339" i="5"/>
  <c r="V336" i="1"/>
  <c r="N337" i="1" s="1"/>
  <c r="P339" i="5"/>
  <c r="P337" i="6"/>
  <c r="Q337" i="6"/>
  <c r="P338" i="6" l="1"/>
  <c r="T285" i="6"/>
  <c r="S285" i="6"/>
  <c r="U285" i="6" s="1"/>
  <c r="R286" i="6" s="1"/>
  <c r="T286" i="1"/>
  <c r="S286" i="1"/>
  <c r="U286" i="1" s="1"/>
  <c r="R287" i="1" s="1"/>
  <c r="T299" i="5"/>
  <c r="S299" i="5"/>
  <c r="U299" i="5" s="1"/>
  <c r="R300" i="5" s="1"/>
  <c r="Q338" i="6"/>
  <c r="Z331" i="8"/>
  <c r="AA331" i="8" s="1"/>
  <c r="X332" i="8" s="1"/>
  <c r="N338" i="1"/>
  <c r="O338" i="1"/>
  <c r="P337" i="1"/>
  <c r="O341" i="5"/>
  <c r="N341" i="5"/>
  <c r="Z331" i="7"/>
  <c r="AA331" i="7" s="1"/>
  <c r="X332" i="7" s="1"/>
  <c r="Q337" i="1"/>
  <c r="Z332" i="2"/>
  <c r="AA332" i="2" s="1"/>
  <c r="X333" i="2" s="1"/>
  <c r="Q340" i="5"/>
  <c r="P340" i="5"/>
  <c r="O339" i="6"/>
  <c r="N339" i="6"/>
  <c r="D30" i="7"/>
  <c r="S286" i="6" l="1"/>
  <c r="T286" i="6"/>
  <c r="U286" i="6"/>
  <c r="R287" i="6" s="1"/>
  <c r="T287" i="1"/>
  <c r="S287" i="1"/>
  <c r="U287" i="1" s="1"/>
  <c r="R288" i="1" s="1"/>
  <c r="S300" i="5"/>
  <c r="T300" i="5"/>
  <c r="P339" i="6"/>
  <c r="P338" i="1"/>
  <c r="Q338" i="1"/>
  <c r="V338" i="1"/>
  <c r="N339" i="1" s="1"/>
  <c r="Z333" i="2"/>
  <c r="AA333" i="2" s="1"/>
  <c r="X334" i="2" s="1"/>
  <c r="Z332" i="8"/>
  <c r="AA332" i="8" s="1"/>
  <c r="X333" i="8" s="1"/>
  <c r="Z332" i="7"/>
  <c r="AA332" i="7" s="1"/>
  <c r="X333" i="7" s="1"/>
  <c r="P341" i="5"/>
  <c r="O339" i="1"/>
  <c r="D30" i="2"/>
  <c r="Q341" i="5"/>
  <c r="V341" i="5"/>
  <c r="N342" i="5" s="1"/>
  <c r="O342" i="5"/>
  <c r="Q339" i="6"/>
  <c r="W339" i="6"/>
  <c r="V339" i="6" s="1"/>
  <c r="N340" i="6" s="1"/>
  <c r="O340" i="6"/>
  <c r="V340" i="6" s="1"/>
  <c r="U300" i="5" l="1"/>
  <c r="R301" i="5" s="1"/>
  <c r="T287" i="6"/>
  <c r="S287" i="6"/>
  <c r="U287" i="6" s="1"/>
  <c r="R288" i="6" s="1"/>
  <c r="Q342" i="5"/>
  <c r="S288" i="1"/>
  <c r="U288" i="1" s="1"/>
  <c r="R289" i="1" s="1"/>
  <c r="T288" i="1"/>
  <c r="S301" i="5"/>
  <c r="U301" i="5" s="1"/>
  <c r="R302" i="5" s="1"/>
  <c r="T301" i="5"/>
  <c r="Q339" i="1"/>
  <c r="P339" i="1"/>
  <c r="O341" i="6"/>
  <c r="N341" i="6"/>
  <c r="Q340" i="6"/>
  <c r="P340" i="6"/>
  <c r="Z333" i="8"/>
  <c r="AA333" i="8" s="1"/>
  <c r="X334" i="8" s="1"/>
  <c r="Z334" i="2"/>
  <c r="AA334" i="2" s="1"/>
  <c r="X335" i="2" s="1"/>
  <c r="V342" i="5"/>
  <c r="N343" i="5" s="1"/>
  <c r="O340" i="1"/>
  <c r="P342" i="5"/>
  <c r="W339" i="1"/>
  <c r="V339" i="1" s="1"/>
  <c r="N340" i="1" s="1"/>
  <c r="Z333" i="7"/>
  <c r="AA333" i="7" s="1"/>
  <c r="X334" i="7" s="1"/>
  <c r="O343" i="5"/>
  <c r="S288" i="6" l="1"/>
  <c r="U288" i="6" s="1"/>
  <c r="R289" i="6" s="1"/>
  <c r="T288" i="6"/>
  <c r="T289" i="1"/>
  <c r="S289" i="1"/>
  <c r="U289" i="1" s="1"/>
  <c r="R290" i="1" s="1"/>
  <c r="T302" i="5"/>
  <c r="E27" i="8"/>
  <c r="F27" i="8" s="1"/>
  <c r="S302" i="5"/>
  <c r="U302" i="5" s="1"/>
  <c r="R303" i="5" s="1"/>
  <c r="P341" i="6"/>
  <c r="P343" i="5"/>
  <c r="V341" i="6"/>
  <c r="N342" i="6" s="1"/>
  <c r="Z334" i="7"/>
  <c r="AA334" i="7" s="1"/>
  <c r="X335" i="7" s="1"/>
  <c r="Z334" i="8"/>
  <c r="AA334" i="8" s="1"/>
  <c r="X335" i="8" s="1"/>
  <c r="O341" i="1"/>
  <c r="P340" i="1"/>
  <c r="Z335" i="2"/>
  <c r="AA335" i="2" s="1"/>
  <c r="X336" i="2" s="1"/>
  <c r="V343" i="5"/>
  <c r="N344" i="5" s="1"/>
  <c r="O342" i="6"/>
  <c r="O344" i="5"/>
  <c r="Q340" i="1"/>
  <c r="Q343" i="5"/>
  <c r="Q341" i="6"/>
  <c r="V340" i="1"/>
  <c r="N341" i="1" s="1"/>
  <c r="Q344" i="5" l="1"/>
  <c r="S289" i="6"/>
  <c r="U289" i="6" s="1"/>
  <c r="R290" i="6" s="1"/>
  <c r="T289" i="6"/>
  <c r="T290" i="1"/>
  <c r="S290" i="1"/>
  <c r="U290" i="1" s="1"/>
  <c r="R291" i="1" s="1"/>
  <c r="E26" i="2"/>
  <c r="F26" i="2" s="1"/>
  <c r="S303" i="5"/>
  <c r="U303" i="5" s="1"/>
  <c r="R304" i="5" s="1"/>
  <c r="T303" i="5"/>
  <c r="Y303" i="5"/>
  <c r="P344" i="5"/>
  <c r="Q342" i="6"/>
  <c r="P342" i="6"/>
  <c r="V344" i="5"/>
  <c r="N345" i="5" s="1"/>
  <c r="Q341" i="1"/>
  <c r="Z335" i="7"/>
  <c r="AA335" i="7" s="1"/>
  <c r="X336" i="7" s="1"/>
  <c r="Z336" i="2"/>
  <c r="AA336" i="2" s="1"/>
  <c r="X337" i="2" s="1"/>
  <c r="Z335" i="8"/>
  <c r="AA335" i="8" s="1"/>
  <c r="X336" i="8" s="1"/>
  <c r="O342" i="1"/>
  <c r="V342" i="1" s="1"/>
  <c r="O343" i="6"/>
  <c r="V342" i="6"/>
  <c r="N343" i="6" s="1"/>
  <c r="V341" i="1"/>
  <c r="N342" i="1" s="1"/>
  <c r="O345" i="5"/>
  <c r="P341" i="1"/>
  <c r="Q345" i="5" l="1"/>
  <c r="E26" i="7"/>
  <c r="F26" i="7" s="1"/>
  <c r="S290" i="6"/>
  <c r="U290" i="6" s="1"/>
  <c r="R291" i="6" s="1"/>
  <c r="T290" i="6"/>
  <c r="Y291" i="1"/>
  <c r="T291" i="1"/>
  <c r="S291" i="1"/>
  <c r="U291" i="1" s="1"/>
  <c r="R292" i="1" s="1"/>
  <c r="Q342" i="1"/>
  <c r="S304" i="5"/>
  <c r="U304" i="5" s="1"/>
  <c r="R305" i="5" s="1"/>
  <c r="T304" i="5"/>
  <c r="V345" i="5"/>
  <c r="N346" i="5" s="1"/>
  <c r="P30" i="2"/>
  <c r="Q30" i="2" s="1"/>
  <c r="Z337" i="2"/>
  <c r="AA337" i="2" s="1"/>
  <c r="X338" i="2" s="1"/>
  <c r="Z336" i="7"/>
  <c r="AA336" i="7" s="1"/>
  <c r="X337" i="7" s="1"/>
  <c r="Z336" i="8"/>
  <c r="AA336" i="8" s="1"/>
  <c r="X337" i="8" s="1"/>
  <c r="O346" i="5"/>
  <c r="Q343" i="6"/>
  <c r="O344" i="6"/>
  <c r="P342" i="1"/>
  <c r="N343" i="1"/>
  <c r="O343" i="1"/>
  <c r="P343" i="6"/>
  <c r="V343" i="6"/>
  <c r="N344" i="6" s="1"/>
  <c r="P345" i="5"/>
  <c r="P343" i="1" l="1"/>
  <c r="S291" i="6"/>
  <c r="T291" i="6"/>
  <c r="Y291" i="6"/>
  <c r="U291" i="6"/>
  <c r="R292" i="6" s="1"/>
  <c r="T292" i="1"/>
  <c r="S292" i="1"/>
  <c r="U292" i="1" s="1"/>
  <c r="R293" i="1" s="1"/>
  <c r="Q346" i="5"/>
  <c r="S305" i="5"/>
  <c r="T305" i="5"/>
  <c r="V343" i="1"/>
  <c r="N344" i="1" s="1"/>
  <c r="Q343" i="1"/>
  <c r="O345" i="6"/>
  <c r="Q344" i="6"/>
  <c r="Z337" i="7"/>
  <c r="AA337" i="7" s="1"/>
  <c r="X338" i="7" s="1"/>
  <c r="AB338" i="2"/>
  <c r="Z338" i="2"/>
  <c r="Z337" i="8"/>
  <c r="AA337" i="8" s="1"/>
  <c r="X338" i="8" s="1"/>
  <c r="V346" i="5"/>
  <c r="N347" i="5" s="1"/>
  <c r="V344" i="6"/>
  <c r="N345" i="6" s="1"/>
  <c r="O347" i="5"/>
  <c r="V347" i="5" s="1"/>
  <c r="P344" i="6"/>
  <c r="P346" i="5"/>
  <c r="O344" i="1"/>
  <c r="V344" i="1" s="1"/>
  <c r="Y342" i="8"/>
  <c r="Y341" i="7"/>
  <c r="Y348" i="7"/>
  <c r="Y340" i="2"/>
  <c r="Y345" i="7"/>
  <c r="Y347" i="8"/>
  <c r="Y345" i="8"/>
  <c r="Y341" i="2"/>
  <c r="Y341" i="8"/>
  <c r="Y340" i="7"/>
  <c r="Y343" i="2"/>
  <c r="Y344" i="7"/>
  <c r="Y339" i="7"/>
  <c r="Y344" i="2"/>
  <c r="Y340" i="8"/>
  <c r="Y338" i="7"/>
  <c r="Y345" i="2"/>
  <c r="Y343" i="7"/>
  <c r="Y346" i="2"/>
  <c r="Y339" i="8"/>
  <c r="Y338" i="2"/>
  <c r="Y347" i="2"/>
  <c r="Y342" i="7"/>
  <c r="Y349" i="2"/>
  <c r="Y344" i="8"/>
  <c r="Y338" i="8"/>
  <c r="Y349" i="7"/>
  <c r="Y347" i="7"/>
  <c r="Y349" i="8"/>
  <c r="Y339" i="2"/>
  <c r="Y346" i="7"/>
  <c r="Y348" i="8"/>
  <c r="Y342" i="2"/>
  <c r="Y343" i="8"/>
  <c r="Y346" i="8"/>
  <c r="Y348" i="2"/>
  <c r="U305" i="5" l="1"/>
  <c r="R306" i="5" s="1"/>
  <c r="T292" i="6"/>
  <c r="S292" i="6"/>
  <c r="U292" i="6" s="1"/>
  <c r="R293" i="6" s="1"/>
  <c r="S293" i="1"/>
  <c r="T293" i="1"/>
  <c r="AA338" i="2"/>
  <c r="X339" i="2" s="1"/>
  <c r="Z339" i="2" s="1"/>
  <c r="AA339" i="2" s="1"/>
  <c r="X340" i="2" s="1"/>
  <c r="P30" i="8"/>
  <c r="Q30" i="8" s="1"/>
  <c r="T306" i="5"/>
  <c r="S306" i="5"/>
  <c r="U306" i="5" s="1"/>
  <c r="R307" i="5" s="1"/>
  <c r="Z338" i="7"/>
  <c r="AA338" i="7" s="1"/>
  <c r="X339" i="7" s="1"/>
  <c r="AB338" i="7"/>
  <c r="O346" i="6"/>
  <c r="V346" i="6" s="1"/>
  <c r="O348" i="5"/>
  <c r="N348" i="5"/>
  <c r="Z338" i="8"/>
  <c r="AA338" i="8" s="1"/>
  <c r="X339" i="8" s="1"/>
  <c r="AB338" i="8"/>
  <c r="Q345" i="6"/>
  <c r="P30" i="7"/>
  <c r="Q30" i="7" s="1"/>
  <c r="P344" i="1"/>
  <c r="P347" i="5"/>
  <c r="V345" i="6"/>
  <c r="N346" i="6" s="1"/>
  <c r="Q344" i="1"/>
  <c r="Q347" i="5"/>
  <c r="P345" i="6"/>
  <c r="O345" i="1"/>
  <c r="V345" i="1" s="1"/>
  <c r="N345" i="1"/>
  <c r="S293" i="6" l="1"/>
  <c r="U293" i="6" s="1"/>
  <c r="R294" i="6" s="1"/>
  <c r="T293" i="6"/>
  <c r="Q348" i="5"/>
  <c r="U293" i="1"/>
  <c r="R294" i="1" s="1"/>
  <c r="S307" i="5"/>
  <c r="U307" i="5" s="1"/>
  <c r="R308" i="5" s="1"/>
  <c r="T307" i="5"/>
  <c r="P345" i="1"/>
  <c r="O347" i="6"/>
  <c r="Q347" i="6" s="1"/>
  <c r="N347" i="6"/>
  <c r="Z339" i="8"/>
  <c r="AA339" i="8" s="1"/>
  <c r="X340" i="8" s="1"/>
  <c r="Z340" i="2"/>
  <c r="AA340" i="2" s="1"/>
  <c r="X341" i="2" s="1"/>
  <c r="Q345" i="1"/>
  <c r="O349" i="5"/>
  <c r="V348" i="5"/>
  <c r="N349" i="5" s="1"/>
  <c r="P348" i="5"/>
  <c r="P346" i="6"/>
  <c r="N346" i="1"/>
  <c r="O346" i="1"/>
  <c r="V346" i="1" s="1"/>
  <c r="Q346" i="6"/>
  <c r="Z339" i="7"/>
  <c r="AA339" i="7" s="1"/>
  <c r="X340" i="7" s="1"/>
  <c r="T294" i="6" l="1"/>
  <c r="S294" i="6"/>
  <c r="U294" i="6" s="1"/>
  <c r="R295" i="6" s="1"/>
  <c r="T294" i="1"/>
  <c r="S294" i="1"/>
  <c r="U294" i="1" s="1"/>
  <c r="R295" i="1" s="1"/>
  <c r="S308" i="5"/>
  <c r="U308" i="5" s="1"/>
  <c r="R309" i="5" s="1"/>
  <c r="T308" i="5"/>
  <c r="P349" i="5"/>
  <c r="P346" i="1"/>
  <c r="Q346" i="1"/>
  <c r="Z340" i="8"/>
  <c r="AA340" i="8" s="1"/>
  <c r="X341" i="8" s="1"/>
  <c r="Z340" i="7"/>
  <c r="AA340" i="7" s="1"/>
  <c r="X341" i="7" s="1"/>
  <c r="V349" i="5"/>
  <c r="N350" i="5" s="1"/>
  <c r="O350" i="5"/>
  <c r="V347" i="6"/>
  <c r="N348" i="6" s="1"/>
  <c r="O348" i="6"/>
  <c r="V348" i="6" s="1"/>
  <c r="P347" i="6"/>
  <c r="Q349" i="5"/>
  <c r="Z341" i="2"/>
  <c r="AA341" i="2" s="1"/>
  <c r="X342" i="2" s="1"/>
  <c r="N347" i="1"/>
  <c r="O347" i="1"/>
  <c r="S295" i="6" l="1"/>
  <c r="T295" i="6"/>
  <c r="S295" i="1"/>
  <c r="T295" i="1"/>
  <c r="S309" i="5"/>
  <c r="U309" i="5" s="1"/>
  <c r="R310" i="5" s="1"/>
  <c r="T309" i="5"/>
  <c r="O349" i="6"/>
  <c r="V349" i="6" s="1"/>
  <c r="N349" i="6"/>
  <c r="Q348" i="6"/>
  <c r="P348" i="6"/>
  <c r="Z341" i="7"/>
  <c r="AA341" i="7" s="1"/>
  <c r="X342" i="7" s="1"/>
  <c r="Z341" i="8"/>
  <c r="AA341" i="8" s="1"/>
  <c r="X342" i="8" s="1"/>
  <c r="Q347" i="1"/>
  <c r="V350" i="5"/>
  <c r="N351" i="5" s="1"/>
  <c r="V347" i="1"/>
  <c r="N348" i="1" s="1"/>
  <c r="Q350" i="5"/>
  <c r="P347" i="1"/>
  <c r="D31" i="8"/>
  <c r="O351" i="5"/>
  <c r="O348" i="1"/>
  <c r="P350" i="5"/>
  <c r="Z342" i="2"/>
  <c r="AA342" i="2" s="1"/>
  <c r="X343" i="2" s="1"/>
  <c r="Q348" i="1" l="1"/>
  <c r="U295" i="1"/>
  <c r="R296" i="1" s="1"/>
  <c r="U295" i="6"/>
  <c r="R296" i="6" s="1"/>
  <c r="P349" i="6"/>
  <c r="S296" i="1"/>
  <c r="U296" i="1" s="1"/>
  <c r="R297" i="1" s="1"/>
  <c r="T296" i="1"/>
  <c r="S310" i="5"/>
  <c r="T310" i="5"/>
  <c r="Q349" i="6"/>
  <c r="Z342" i="7"/>
  <c r="AA342" i="7" s="1"/>
  <c r="X343" i="7" s="1"/>
  <c r="Z343" i="2"/>
  <c r="AA343" i="2" s="1"/>
  <c r="X344" i="2" s="1"/>
  <c r="P348" i="1"/>
  <c r="Q351" i="5"/>
  <c r="O349" i="1"/>
  <c r="W351" i="5"/>
  <c r="V351" i="5" s="1"/>
  <c r="N352" i="5" s="1"/>
  <c r="O350" i="6"/>
  <c r="N350" i="6"/>
  <c r="O352" i="5"/>
  <c r="V352" i="5" s="1"/>
  <c r="V348" i="1"/>
  <c r="N349" i="1" s="1"/>
  <c r="Z342" i="8"/>
  <c r="AA342" i="8" s="1"/>
  <c r="X343" i="8" s="1"/>
  <c r="P351" i="5"/>
  <c r="U310" i="5" l="1"/>
  <c r="R311" i="5" s="1"/>
  <c r="S296" i="6"/>
  <c r="T296" i="6"/>
  <c r="S297" i="1"/>
  <c r="U297" i="1" s="1"/>
  <c r="R298" i="1" s="1"/>
  <c r="T297" i="1"/>
  <c r="T311" i="5"/>
  <c r="S311" i="5"/>
  <c r="U311" i="5" s="1"/>
  <c r="R312" i="5" s="1"/>
  <c r="P349" i="1"/>
  <c r="Q349" i="1"/>
  <c r="V349" i="1"/>
  <c r="N350" i="1" s="1"/>
  <c r="Z343" i="8"/>
  <c r="AA343" i="8" s="1"/>
  <c r="X344" i="8" s="1"/>
  <c r="Z344" i="2"/>
  <c r="AA344" i="2" s="1"/>
  <c r="X345" i="2" s="1"/>
  <c r="Z343" i="7"/>
  <c r="AA343" i="7" s="1"/>
  <c r="X344" i="7" s="1"/>
  <c r="O353" i="5"/>
  <c r="V353" i="5" s="1"/>
  <c r="N353" i="5"/>
  <c r="Q352" i="5"/>
  <c r="P350" i="6"/>
  <c r="O350" i="1"/>
  <c r="Q350" i="6"/>
  <c r="V350" i="6"/>
  <c r="N351" i="6" s="1"/>
  <c r="P352" i="5"/>
  <c r="D31" i="7"/>
  <c r="O351" i="6"/>
  <c r="U296" i="6" l="1"/>
  <c r="R297" i="6" s="1"/>
  <c r="T298" i="1"/>
  <c r="S298" i="1"/>
  <c r="U298" i="1" s="1"/>
  <c r="R299" i="1" s="1"/>
  <c r="P350" i="1"/>
  <c r="S312" i="5"/>
  <c r="U312" i="5" s="1"/>
  <c r="R313" i="5" s="1"/>
  <c r="T312" i="5"/>
  <c r="Q353" i="5"/>
  <c r="P351" i="6"/>
  <c r="P353" i="5"/>
  <c r="Q350" i="1"/>
  <c r="V350" i="1"/>
  <c r="N351" i="1" s="1"/>
  <c r="Z344" i="7"/>
  <c r="AA344" i="7" s="1"/>
  <c r="X345" i="7" s="1"/>
  <c r="Z345" i="2"/>
  <c r="AA345" i="2" s="1"/>
  <c r="X346" i="2" s="1"/>
  <c r="Z344" i="8"/>
  <c r="AA344" i="8" s="1"/>
  <c r="X345" i="8" s="1"/>
  <c r="O351" i="1"/>
  <c r="D31" i="2"/>
  <c r="W351" i="6"/>
  <c r="V351" i="6" s="1"/>
  <c r="N352" i="6" s="1"/>
  <c r="O352" i="6"/>
  <c r="O354" i="5"/>
  <c r="N354" i="5"/>
  <c r="Q351" i="6"/>
  <c r="S297" i="6" l="1"/>
  <c r="T297" i="6"/>
  <c r="S299" i="1"/>
  <c r="U299" i="1" s="1"/>
  <c r="R300" i="1" s="1"/>
  <c r="T299" i="1"/>
  <c r="P354" i="5"/>
  <c r="T313" i="5"/>
  <c r="S313" i="5"/>
  <c r="U313" i="5" s="1"/>
  <c r="R314" i="5" s="1"/>
  <c r="Q354" i="5"/>
  <c r="V354" i="5"/>
  <c r="N355" i="5" s="1"/>
  <c r="P351" i="1"/>
  <c r="Q351" i="1"/>
  <c r="O353" i="6"/>
  <c r="P352" i="6"/>
  <c r="Q352" i="6"/>
  <c r="Z346" i="2"/>
  <c r="AA346" i="2" s="1"/>
  <c r="X347" i="2" s="1"/>
  <c r="Z345" i="7"/>
  <c r="AA345" i="7" s="1"/>
  <c r="X346" i="7" s="1"/>
  <c r="O352" i="1"/>
  <c r="V352" i="1" s="1"/>
  <c r="W351" i="1"/>
  <c r="V351" i="1" s="1"/>
  <c r="N352" i="1" s="1"/>
  <c r="O355" i="5"/>
  <c r="V355" i="5" s="1"/>
  <c r="V352" i="6"/>
  <c r="N353" i="6" s="1"/>
  <c r="Z345" i="8"/>
  <c r="AA345" i="8" s="1"/>
  <c r="X346" i="8" s="1"/>
  <c r="U297" i="6" l="1"/>
  <c r="R298" i="6" s="1"/>
  <c r="S300" i="1"/>
  <c r="T300" i="1"/>
  <c r="S314" i="5"/>
  <c r="U314" i="5" s="1"/>
  <c r="R315" i="5" s="1"/>
  <c r="T314" i="5"/>
  <c r="E28" i="8"/>
  <c r="F28" i="8" s="1"/>
  <c r="Z346" i="7"/>
  <c r="AA346" i="7" s="1"/>
  <c r="X347" i="7" s="1"/>
  <c r="Z347" i="2"/>
  <c r="AA347" i="2" s="1"/>
  <c r="X348" i="2" s="1"/>
  <c r="O354" i="6"/>
  <c r="V354" i="6" s="1"/>
  <c r="Z346" i="8"/>
  <c r="AA346" i="8" s="1"/>
  <c r="X347" i="8" s="1"/>
  <c r="N353" i="1"/>
  <c r="O353" i="1"/>
  <c r="Q353" i="1" s="1"/>
  <c r="P352" i="1"/>
  <c r="P353" i="6"/>
  <c r="V353" i="6"/>
  <c r="N354" i="6" s="1"/>
  <c r="Q352" i="1"/>
  <c r="Q353" i="6"/>
  <c r="P355" i="5"/>
  <c r="Q355" i="5"/>
  <c r="O356" i="5"/>
  <c r="V356" i="5" s="1"/>
  <c r="N356" i="5"/>
  <c r="U300" i="1" l="1"/>
  <c r="R301" i="1" s="1"/>
  <c r="S298" i="6"/>
  <c r="U298" i="6" s="1"/>
  <c r="R299" i="6" s="1"/>
  <c r="T298" i="6"/>
  <c r="S301" i="1"/>
  <c r="U301" i="1" s="1"/>
  <c r="R302" i="1" s="1"/>
  <c r="T301" i="1"/>
  <c r="Y315" i="5"/>
  <c r="T315" i="5"/>
  <c r="S315" i="5"/>
  <c r="U315" i="5" s="1"/>
  <c r="R316" i="5" s="1"/>
  <c r="P353" i="1"/>
  <c r="P356" i="5"/>
  <c r="Z348" i="2"/>
  <c r="AA348" i="2" s="1"/>
  <c r="X349" i="2" s="1"/>
  <c r="O355" i="6"/>
  <c r="V355" i="6" s="1"/>
  <c r="N355" i="6"/>
  <c r="Q354" i="6"/>
  <c r="Z347" i="7"/>
  <c r="AA347" i="7" s="1"/>
  <c r="X348" i="7" s="1"/>
  <c r="P354" i="6"/>
  <c r="V353" i="1"/>
  <c r="N354" i="1" s="1"/>
  <c r="Q356" i="5"/>
  <c r="O354" i="1"/>
  <c r="Z347" i="8"/>
  <c r="AA347" i="8" s="1"/>
  <c r="X348" i="8" s="1"/>
  <c r="O357" i="5"/>
  <c r="N357" i="5"/>
  <c r="P357" i="5" l="1"/>
  <c r="S299" i="6"/>
  <c r="T299" i="6"/>
  <c r="T302" i="1"/>
  <c r="S302" i="1"/>
  <c r="U302" i="1" s="1"/>
  <c r="R303" i="1" s="1"/>
  <c r="E27" i="2"/>
  <c r="F27" i="2" s="1"/>
  <c r="S303" i="1" s="1"/>
  <c r="T316" i="5"/>
  <c r="S316" i="5"/>
  <c r="U316" i="5"/>
  <c r="R317" i="5" s="1"/>
  <c r="Q355" i="6"/>
  <c r="P355" i="6"/>
  <c r="V357" i="5"/>
  <c r="N358" i="5" s="1"/>
  <c r="Z349" i="2"/>
  <c r="AA349" i="2" s="1"/>
  <c r="X350" i="2" s="1"/>
  <c r="P31" i="2"/>
  <c r="Q31" i="2" s="1"/>
  <c r="Z348" i="8"/>
  <c r="AA348" i="8" s="1"/>
  <c r="X349" i="8" s="1"/>
  <c r="O355" i="1"/>
  <c r="Q354" i="1"/>
  <c r="P354" i="1"/>
  <c r="Z348" i="7"/>
  <c r="AA348" i="7" s="1"/>
  <c r="X349" i="7" s="1"/>
  <c r="N356" i="6"/>
  <c r="O356" i="6"/>
  <c r="Q356" i="6" s="1"/>
  <c r="Q357" i="5"/>
  <c r="O358" i="5"/>
  <c r="V358" i="5" s="1"/>
  <c r="V354" i="1"/>
  <c r="N355" i="1" s="1"/>
  <c r="U299" i="6" l="1"/>
  <c r="R300" i="6" s="1"/>
  <c r="T300" i="6" s="1"/>
  <c r="S300" i="6"/>
  <c r="Y303" i="1"/>
  <c r="T303" i="1"/>
  <c r="U303" i="1" s="1"/>
  <c r="R304" i="1" s="1"/>
  <c r="S317" i="5"/>
  <c r="T317" i="5"/>
  <c r="V356" i="6"/>
  <c r="N357" i="6" s="1"/>
  <c r="Q358" i="5"/>
  <c r="P358" i="5"/>
  <c r="O356" i="1"/>
  <c r="V356" i="1" s="1"/>
  <c r="P355" i="1"/>
  <c r="Q355" i="1"/>
  <c r="Z349" i="8"/>
  <c r="AA349" i="8" s="1"/>
  <c r="X350" i="8" s="1"/>
  <c r="P31" i="8"/>
  <c r="Q31" i="8" s="1"/>
  <c r="AB350" i="2"/>
  <c r="Z350" i="2"/>
  <c r="P31" i="7"/>
  <c r="Q31" i="7" s="1"/>
  <c r="Z349" i="7"/>
  <c r="AA349" i="7" s="1"/>
  <c r="X350" i="7" s="1"/>
  <c r="O357" i="6"/>
  <c r="Y354" i="8"/>
  <c r="Y355" i="8"/>
  <c r="Y356" i="7"/>
  <c r="Y353" i="8"/>
  <c r="Y359" i="8"/>
  <c r="Y351" i="2"/>
  <c r="Y355" i="7"/>
  <c r="Y353" i="2"/>
  <c r="Y361" i="7"/>
  <c r="Y354" i="7"/>
  <c r="Y355" i="2"/>
  <c r="Y352" i="2"/>
  <c r="Y360" i="7"/>
  <c r="Y352" i="8"/>
  <c r="Y356" i="2"/>
  <c r="Y354" i="2"/>
  <c r="Y361" i="8"/>
  <c r="Y353" i="7"/>
  <c r="Y360" i="8"/>
  <c r="Y357" i="2"/>
  <c r="Y359" i="7"/>
  <c r="Y350" i="8"/>
  <c r="Y358" i="2"/>
  <c r="Y357" i="8"/>
  <c r="Y359" i="2"/>
  <c r="Y358" i="7"/>
  <c r="Y352" i="7"/>
  <c r="Y360" i="2"/>
  <c r="Y356" i="8"/>
  <c r="Y358" i="8"/>
  <c r="Y351" i="7"/>
  <c r="Y361" i="2"/>
  <c r="Y351" i="8"/>
  <c r="Y350" i="7"/>
  <c r="Y350" i="2"/>
  <c r="Y357" i="7"/>
  <c r="V355" i="1"/>
  <c r="N356" i="1" s="1"/>
  <c r="P356" i="6"/>
  <c r="O359" i="5"/>
  <c r="V359" i="5" s="1"/>
  <c r="N359" i="5"/>
  <c r="U300" i="6" l="1"/>
  <c r="R301" i="6" s="1"/>
  <c r="U317" i="5"/>
  <c r="R318" i="5" s="1"/>
  <c r="S301" i="6"/>
  <c r="U301" i="6" s="1"/>
  <c r="R302" i="6" s="1"/>
  <c r="T301" i="6"/>
  <c r="S304" i="1"/>
  <c r="T304" i="1"/>
  <c r="Q357" i="6"/>
  <c r="S318" i="5"/>
  <c r="U318" i="5" s="1"/>
  <c r="R319" i="5" s="1"/>
  <c r="T318" i="5"/>
  <c r="Q359" i="5"/>
  <c r="P357" i="6"/>
  <c r="N357" i="1"/>
  <c r="O357" i="1"/>
  <c r="V357" i="1" s="1"/>
  <c r="P356" i="1"/>
  <c r="Z350" i="7"/>
  <c r="AA350" i="7" s="1"/>
  <c r="X351" i="7" s="1"/>
  <c r="AB350" i="7"/>
  <c r="V357" i="6"/>
  <c r="N358" i="6" s="1"/>
  <c r="O358" i="6"/>
  <c r="V358" i="6" s="1"/>
  <c r="AB350" i="8"/>
  <c r="Z350" i="8"/>
  <c r="AA350" i="8" s="1"/>
  <c r="X351" i="8" s="1"/>
  <c r="Q356" i="1"/>
  <c r="O360" i="5"/>
  <c r="N360" i="5"/>
  <c r="P359" i="5"/>
  <c r="AA350" i="2"/>
  <c r="X351" i="2" s="1"/>
  <c r="S302" i="6" l="1"/>
  <c r="U302" i="6" s="1"/>
  <c r="T302" i="6"/>
  <c r="U304" i="1"/>
  <c r="R305" i="1" s="1"/>
  <c r="T305" i="1" s="1"/>
  <c r="P357" i="1"/>
  <c r="S319" i="5"/>
  <c r="U319" i="5" s="1"/>
  <c r="R320" i="5" s="1"/>
  <c r="T319" i="5"/>
  <c r="Q357" i="1"/>
  <c r="Z351" i="7"/>
  <c r="AA351" i="7" s="1"/>
  <c r="X352" i="7" s="1"/>
  <c r="Z351" i="8"/>
  <c r="AA351" i="8" s="1"/>
  <c r="X352" i="8" s="1"/>
  <c r="O361" i="5"/>
  <c r="V361" i="5" s="1"/>
  <c r="P360" i="5"/>
  <c r="Z351" i="2"/>
  <c r="AA351" i="2" s="1"/>
  <c r="X352" i="2" s="1"/>
  <c r="V360" i="5"/>
  <c r="N361" i="5" s="1"/>
  <c r="N359" i="6"/>
  <c r="O359" i="6"/>
  <c r="Q360" i="5"/>
  <c r="P358" i="6"/>
  <c r="Q358" i="6"/>
  <c r="N358" i="1"/>
  <c r="O358" i="1"/>
  <c r="V358" i="1" s="1"/>
  <c r="R303" i="6" l="1"/>
  <c r="E27" i="7"/>
  <c r="F27" i="7" s="1"/>
  <c r="S303" i="6" s="1"/>
  <c r="U303" i="6" s="1"/>
  <c r="R304" i="6" s="1"/>
  <c r="S305" i="1"/>
  <c r="U305" i="1" s="1"/>
  <c r="R306" i="1" s="1"/>
  <c r="T306" i="1" s="1"/>
  <c r="T303" i="6"/>
  <c r="Y303" i="6"/>
  <c r="S306" i="1"/>
  <c r="S320" i="5"/>
  <c r="U320" i="5" s="1"/>
  <c r="R321" i="5" s="1"/>
  <c r="T320" i="5"/>
  <c r="P359" i="6"/>
  <c r="P361" i="5"/>
  <c r="Z352" i="7"/>
  <c r="AA352" i="7" s="1"/>
  <c r="X353" i="7" s="1"/>
  <c r="Z352" i="8"/>
  <c r="AA352" i="8" s="1"/>
  <c r="X353" i="8" s="1"/>
  <c r="Z352" i="2"/>
  <c r="AA352" i="2" s="1"/>
  <c r="X353" i="2" s="1"/>
  <c r="Q359" i="6"/>
  <c r="N359" i="1"/>
  <c r="O359" i="1"/>
  <c r="O360" i="6"/>
  <c r="P358" i="1"/>
  <c r="N362" i="5"/>
  <c r="O362" i="5"/>
  <c r="Q361" i="5"/>
  <c r="V359" i="6"/>
  <c r="N360" i="6" s="1"/>
  <c r="Q358" i="1"/>
  <c r="U306" i="1" l="1"/>
  <c r="R307" i="1" s="1"/>
  <c r="S304" i="6"/>
  <c r="T304" i="6"/>
  <c r="T307" i="1"/>
  <c r="S307" i="1"/>
  <c r="U307" i="1" s="1"/>
  <c r="R308" i="1" s="1"/>
  <c r="Q362" i="5"/>
  <c r="S321" i="5"/>
  <c r="U321" i="5" s="1"/>
  <c r="R322" i="5" s="1"/>
  <c r="T321" i="5"/>
  <c r="P359" i="1"/>
  <c r="V362" i="5"/>
  <c r="N363" i="5" s="1"/>
  <c r="Z353" i="8"/>
  <c r="AA353" i="8" s="1"/>
  <c r="X354" i="8" s="1"/>
  <c r="O361" i="6"/>
  <c r="V361" i="6" s="1"/>
  <c r="Q360" i="6"/>
  <c r="Z353" i="7"/>
  <c r="AA353" i="7" s="1"/>
  <c r="X354" i="7" s="1"/>
  <c r="V360" i="6"/>
  <c r="N361" i="6" s="1"/>
  <c r="O360" i="1"/>
  <c r="V360" i="1" s="1"/>
  <c r="V359" i="1"/>
  <c r="N360" i="1" s="1"/>
  <c r="P360" i="6"/>
  <c r="P362" i="5"/>
  <c r="Z353" i="2"/>
  <c r="AA353" i="2" s="1"/>
  <c r="X354" i="2" s="1"/>
  <c r="Q359" i="1"/>
  <c r="D32" i="8"/>
  <c r="O363" i="5"/>
  <c r="U304" i="6" l="1"/>
  <c r="R305" i="6" s="1"/>
  <c r="T308" i="1"/>
  <c r="S308" i="1"/>
  <c r="U308" i="1" s="1"/>
  <c r="R309" i="1" s="1"/>
  <c r="S322" i="5"/>
  <c r="U322" i="5" s="1"/>
  <c r="R323" i="5" s="1"/>
  <c r="T322" i="5"/>
  <c r="O362" i="6"/>
  <c r="V362" i="6" s="1"/>
  <c r="N362" i="6"/>
  <c r="Z354" i="7"/>
  <c r="AA354" i="7" s="1"/>
  <c r="X355" i="7" s="1"/>
  <c r="Z354" i="2"/>
  <c r="AA354" i="2" s="1"/>
  <c r="X355" i="2" s="1"/>
  <c r="Z354" i="8"/>
  <c r="AA354" i="8" s="1"/>
  <c r="X355" i="8" s="1"/>
  <c r="Q361" i="6"/>
  <c r="N361" i="1"/>
  <c r="O361" i="1"/>
  <c r="Q360" i="1"/>
  <c r="P360" i="1"/>
  <c r="W363" i="5"/>
  <c r="V363" i="5" s="1"/>
  <c r="N364" i="5" s="1"/>
  <c r="P361" i="6"/>
  <c r="P363" i="5"/>
  <c r="Q363" i="5"/>
  <c r="O364" i="5"/>
  <c r="T305" i="6" l="1"/>
  <c r="S305" i="6"/>
  <c r="U305" i="6" s="1"/>
  <c r="R306" i="6" s="1"/>
  <c r="T309" i="1"/>
  <c r="S309" i="1"/>
  <c r="U309" i="1" s="1"/>
  <c r="R310" i="1" s="1"/>
  <c r="T323" i="5"/>
  <c r="S323" i="5"/>
  <c r="U323" i="5" s="1"/>
  <c r="R324" i="5" s="1"/>
  <c r="P361" i="1"/>
  <c r="O365" i="5"/>
  <c r="Q364" i="5"/>
  <c r="P364" i="5"/>
  <c r="Z355" i="2"/>
  <c r="AA355" i="2" s="1"/>
  <c r="X356" i="2" s="1"/>
  <c r="Z355" i="7"/>
  <c r="AA355" i="7" s="1"/>
  <c r="X356" i="7" s="1"/>
  <c r="O362" i="1"/>
  <c r="Z355" i="8"/>
  <c r="AA355" i="8" s="1"/>
  <c r="X356" i="8" s="1"/>
  <c r="V364" i="5"/>
  <c r="N365" i="5" s="1"/>
  <c r="V361" i="1"/>
  <c r="N362" i="1" s="1"/>
  <c r="D32" i="7"/>
  <c r="N363" i="6"/>
  <c r="O363" i="6"/>
  <c r="Q361" i="1"/>
  <c r="P362" i="6"/>
  <c r="Q362" i="6"/>
  <c r="T306" i="6" l="1"/>
  <c r="S306" i="6"/>
  <c r="U306" i="6" s="1"/>
  <c r="R307" i="6" s="1"/>
  <c r="S310" i="1"/>
  <c r="T310" i="1"/>
  <c r="S324" i="5"/>
  <c r="U324" i="5" s="1"/>
  <c r="R325" i="5" s="1"/>
  <c r="T324" i="5"/>
  <c r="O363" i="1"/>
  <c r="D32" i="2"/>
  <c r="Q362" i="1"/>
  <c r="P362" i="1"/>
  <c r="O366" i="5"/>
  <c r="Z356" i="2"/>
  <c r="AA356" i="2" s="1"/>
  <c r="X357" i="2" s="1"/>
  <c r="Z356" i="8"/>
  <c r="AA356" i="8" s="1"/>
  <c r="X357" i="8" s="1"/>
  <c r="P365" i="5"/>
  <c r="O364" i="6"/>
  <c r="V364" i="6" s="1"/>
  <c r="W363" i="6"/>
  <c r="V363" i="6" s="1"/>
  <c r="N364" i="6" s="1"/>
  <c r="Z356" i="7"/>
  <c r="AA356" i="7" s="1"/>
  <c r="X357" i="7" s="1"/>
  <c r="V362" i="1"/>
  <c r="N363" i="1" s="1"/>
  <c r="Q365" i="5"/>
  <c r="P363" i="6"/>
  <c r="V365" i="5"/>
  <c r="N366" i="5" s="1"/>
  <c r="Q363" i="6"/>
  <c r="U310" i="1" l="1"/>
  <c r="R311" i="1" s="1"/>
  <c r="S307" i="6"/>
  <c r="T307" i="6"/>
  <c r="S311" i="1"/>
  <c r="U311" i="1" s="1"/>
  <c r="R312" i="1" s="1"/>
  <c r="T311" i="1"/>
  <c r="T325" i="5"/>
  <c r="S325" i="5"/>
  <c r="U325" i="5" s="1"/>
  <c r="R326" i="5" s="1"/>
  <c r="Q366" i="5"/>
  <c r="Z357" i="7"/>
  <c r="AA357" i="7" s="1"/>
  <c r="X358" i="7" s="1"/>
  <c r="O365" i="6"/>
  <c r="N365" i="6"/>
  <c r="Q364" i="6"/>
  <c r="P364" i="6"/>
  <c r="O364" i="1"/>
  <c r="V364" i="1" s="1"/>
  <c r="P363" i="1"/>
  <c r="P366" i="5"/>
  <c r="O367" i="5"/>
  <c r="V367" i="5" s="1"/>
  <c r="W363" i="1"/>
  <c r="V363" i="1" s="1"/>
  <c r="N364" i="1" s="1"/>
  <c r="Z357" i="8"/>
  <c r="AA357" i="8" s="1"/>
  <c r="X358" i="8" s="1"/>
  <c r="Z357" i="2"/>
  <c r="AA357" i="2" s="1"/>
  <c r="X358" i="2" s="1"/>
  <c r="V366" i="5"/>
  <c r="N367" i="5" s="1"/>
  <c r="Q363" i="1"/>
  <c r="U307" i="6" l="1"/>
  <c r="R308" i="6" s="1"/>
  <c r="T312" i="1"/>
  <c r="S312" i="1"/>
  <c r="U312" i="1" s="1"/>
  <c r="R313" i="1" s="1"/>
  <c r="P365" i="6"/>
  <c r="T326" i="5"/>
  <c r="S326" i="5"/>
  <c r="U326" i="5" s="1"/>
  <c r="R327" i="5" s="1"/>
  <c r="E29" i="8"/>
  <c r="F29" i="8" s="1"/>
  <c r="Q365" i="6"/>
  <c r="V365" i="6"/>
  <c r="N366" i="6" s="1"/>
  <c r="N365" i="1"/>
  <c r="O365" i="1"/>
  <c r="V365" i="1" s="1"/>
  <c r="Q364" i="1"/>
  <c r="Z358" i="2"/>
  <c r="AA358" i="2" s="1"/>
  <c r="X359" i="2" s="1"/>
  <c r="O368" i="5"/>
  <c r="V368" i="5" s="1"/>
  <c r="N368" i="5"/>
  <c r="P367" i="5"/>
  <c r="Q367" i="5"/>
  <c r="Z358" i="7"/>
  <c r="AA358" i="7" s="1"/>
  <c r="X359" i="7" s="1"/>
  <c r="P364" i="1"/>
  <c r="Z358" i="8"/>
  <c r="AA358" i="8" s="1"/>
  <c r="X359" i="8" s="1"/>
  <c r="O366" i="6"/>
  <c r="S308" i="6" l="1"/>
  <c r="T308" i="6"/>
  <c r="T313" i="1"/>
  <c r="S313" i="1"/>
  <c r="U313" i="1" s="1"/>
  <c r="R314" i="1" s="1"/>
  <c r="S327" i="5"/>
  <c r="Y327" i="5"/>
  <c r="T327" i="5"/>
  <c r="P368" i="5"/>
  <c r="Z359" i="8"/>
  <c r="AA359" i="8" s="1"/>
  <c r="X360" i="8" s="1"/>
  <c r="Z359" i="2"/>
  <c r="AA359" i="2" s="1"/>
  <c r="X360" i="2" s="1"/>
  <c r="Z359" i="7"/>
  <c r="AA359" i="7" s="1"/>
  <c r="X360" i="7" s="1"/>
  <c r="Q368" i="5"/>
  <c r="V366" i="6"/>
  <c r="N367" i="6" s="1"/>
  <c r="Q366" i="6"/>
  <c r="Q365" i="1"/>
  <c r="P365" i="1"/>
  <c r="P366" i="6"/>
  <c r="N366" i="1"/>
  <c r="O366" i="1"/>
  <c r="Q366" i="1" s="1"/>
  <c r="N369" i="5"/>
  <c r="O369" i="5"/>
  <c r="V369" i="5" s="1"/>
  <c r="O367" i="6"/>
  <c r="V367" i="6" s="1"/>
  <c r="U327" i="5" l="1"/>
  <c r="R328" i="5" s="1"/>
  <c r="U308" i="6"/>
  <c r="R309" i="6" s="1"/>
  <c r="S314" i="1"/>
  <c r="T314" i="1"/>
  <c r="S328" i="5"/>
  <c r="T328" i="5"/>
  <c r="Q367" i="6"/>
  <c r="Q369" i="5"/>
  <c r="P366" i="1"/>
  <c r="Z360" i="2"/>
  <c r="AA360" i="2" s="1"/>
  <c r="X361" i="2" s="1"/>
  <c r="N368" i="6"/>
  <c r="O368" i="6"/>
  <c r="V368" i="6" s="1"/>
  <c r="Z360" i="7"/>
  <c r="AA360" i="7" s="1"/>
  <c r="X361" i="7" s="1"/>
  <c r="V366" i="1"/>
  <c r="N367" i="1" s="1"/>
  <c r="O367" i="1"/>
  <c r="O370" i="5"/>
  <c r="N370" i="5"/>
  <c r="Z360" i="8"/>
  <c r="AA360" i="8" s="1"/>
  <c r="X361" i="8" s="1"/>
  <c r="P367" i="6"/>
  <c r="P369" i="5"/>
  <c r="U314" i="1" l="1"/>
  <c r="U328" i="5"/>
  <c r="R329" i="5" s="1"/>
  <c r="T309" i="6"/>
  <c r="S309" i="6"/>
  <c r="T329" i="5"/>
  <c r="S329" i="5"/>
  <c r="U329" i="5" s="1"/>
  <c r="R330" i="5" s="1"/>
  <c r="O368" i="1"/>
  <c r="V368" i="1" s="1"/>
  <c r="Q367" i="1"/>
  <c r="Z361" i="8"/>
  <c r="AA361" i="8" s="1"/>
  <c r="X362" i="8" s="1"/>
  <c r="P32" i="8"/>
  <c r="Q32" i="8" s="1"/>
  <c r="Z361" i="2"/>
  <c r="AA361" i="2" s="1"/>
  <c r="X362" i="2" s="1"/>
  <c r="P32" i="2"/>
  <c r="Q32" i="2" s="1"/>
  <c r="Z361" i="7"/>
  <c r="AA361" i="7" s="1"/>
  <c r="X362" i="7" s="1"/>
  <c r="O371" i="5"/>
  <c r="Q370" i="5"/>
  <c r="P370" i="5"/>
  <c r="O369" i="6"/>
  <c r="Q369" i="6" s="1"/>
  <c r="N369" i="6"/>
  <c r="Q368" i="6"/>
  <c r="P367" i="1"/>
  <c r="V367" i="1"/>
  <c r="N368" i="1" s="1"/>
  <c r="P368" i="6"/>
  <c r="V370" i="5"/>
  <c r="N371" i="5" s="1"/>
  <c r="U309" i="6" l="1"/>
  <c r="R310" i="6" s="1"/>
  <c r="P32" i="7"/>
  <c r="Q32" i="7" s="1"/>
  <c r="R315" i="1"/>
  <c r="E28" i="2"/>
  <c r="F28" i="2" s="1"/>
  <c r="T310" i="6"/>
  <c r="S310" i="6"/>
  <c r="U310" i="6" s="1"/>
  <c r="R311" i="6" s="1"/>
  <c r="S330" i="5"/>
  <c r="T330" i="5"/>
  <c r="Q371" i="5"/>
  <c r="Z362" i="7"/>
  <c r="AB362" i="7"/>
  <c r="Z362" i="8"/>
  <c r="AB362" i="8"/>
  <c r="N369" i="1"/>
  <c r="O369" i="1"/>
  <c r="V369" i="1" s="1"/>
  <c r="Y364" i="7"/>
  <c r="Y372" i="7"/>
  <c r="Y368" i="8"/>
  <c r="Y365" i="8"/>
  <c r="Y373" i="8"/>
  <c r="Y366" i="7"/>
  <c r="Y363" i="7"/>
  <c r="Y365" i="7"/>
  <c r="Y371" i="7"/>
  <c r="Y364" i="8"/>
  <c r="Y372" i="8"/>
  <c r="Y366" i="2"/>
  <c r="Y362" i="7"/>
  <c r="Y370" i="7"/>
  <c r="Y371" i="8"/>
  <c r="Y370" i="2"/>
  <c r="Y363" i="8"/>
  <c r="Y369" i="7"/>
  <c r="Y371" i="2"/>
  <c r="Y368" i="7"/>
  <c r="Y368" i="2"/>
  <c r="Y372" i="2"/>
  <c r="Y369" i="8"/>
  <c r="Y369" i="2"/>
  <c r="Y365" i="2"/>
  <c r="Y367" i="8"/>
  <c r="Y367" i="2"/>
  <c r="Y362" i="8"/>
  <c r="Y373" i="7"/>
  <c r="Y370" i="8"/>
  <c r="Y367" i="7"/>
  <c r="Y362" i="2"/>
  <c r="Y363" i="2"/>
  <c r="Y364" i="2"/>
  <c r="Y366" i="8"/>
  <c r="Y373" i="2"/>
  <c r="AB362" i="2"/>
  <c r="Z362" i="2"/>
  <c r="V369" i="6"/>
  <c r="N370" i="6" s="1"/>
  <c r="V371" i="5"/>
  <c r="N372" i="5" s="1"/>
  <c r="O372" i="5"/>
  <c r="P369" i="6"/>
  <c r="P368" i="1"/>
  <c r="P371" i="5"/>
  <c r="Q368" i="1"/>
  <c r="O370" i="6"/>
  <c r="V370" i="6" s="1"/>
  <c r="AA362" i="8" l="1"/>
  <c r="X363" i="8" s="1"/>
  <c r="Y315" i="1"/>
  <c r="T315" i="1"/>
  <c r="S315" i="1"/>
  <c r="U315" i="1" s="1"/>
  <c r="R316" i="1" s="1"/>
  <c r="U330" i="5"/>
  <c r="R331" i="5" s="1"/>
  <c r="AA362" i="7"/>
  <c r="X363" i="7" s="1"/>
  <c r="Z363" i="7" s="1"/>
  <c r="AA363" i="7" s="1"/>
  <c r="X364" i="7" s="1"/>
  <c r="Q369" i="1"/>
  <c r="S311" i="6"/>
  <c r="U311" i="6" s="1"/>
  <c r="R312" i="6" s="1"/>
  <c r="T311" i="6"/>
  <c r="S331" i="5"/>
  <c r="U331" i="5" s="1"/>
  <c r="R332" i="5" s="1"/>
  <c r="T331" i="5"/>
  <c r="AA362" i="2"/>
  <c r="X363" i="2" s="1"/>
  <c r="Z363" i="2" s="1"/>
  <c r="AA363" i="2" s="1"/>
  <c r="X364" i="2" s="1"/>
  <c r="Z363" i="8"/>
  <c r="AA363" i="8" s="1"/>
  <c r="X364" i="8" s="1"/>
  <c r="O371" i="6"/>
  <c r="V371" i="6" s="1"/>
  <c r="N371" i="6"/>
  <c r="O373" i="5"/>
  <c r="P372" i="5"/>
  <c r="Q372" i="5"/>
  <c r="V372" i="5"/>
  <c r="N373" i="5" s="1"/>
  <c r="P369" i="1"/>
  <c r="N370" i="1"/>
  <c r="O370" i="1"/>
  <c r="V370" i="1" s="1"/>
  <c r="Q370" i="6"/>
  <c r="P370" i="6"/>
  <c r="T316" i="1" l="1"/>
  <c r="S316" i="1"/>
  <c r="U316" i="1" s="1"/>
  <c r="R317" i="1" s="1"/>
  <c r="S312" i="6"/>
  <c r="T312" i="6"/>
  <c r="S332" i="5"/>
  <c r="U332" i="5" s="1"/>
  <c r="R333" i="5" s="1"/>
  <c r="T332" i="5"/>
  <c r="P370" i="1"/>
  <c r="Q370" i="1"/>
  <c r="P371" i="6"/>
  <c r="Z364" i="8"/>
  <c r="AA364" i="8" s="1"/>
  <c r="X365" i="8" s="1"/>
  <c r="O374" i="5"/>
  <c r="Q373" i="5"/>
  <c r="P373" i="5"/>
  <c r="Z364" i="7"/>
  <c r="AA364" i="7" s="1"/>
  <c r="X365" i="7" s="1"/>
  <c r="Z364" i="2"/>
  <c r="AA364" i="2" s="1"/>
  <c r="X365" i="2" s="1"/>
  <c r="N372" i="6"/>
  <c r="O372" i="6"/>
  <c r="V372" i="6" s="1"/>
  <c r="Q371" i="6"/>
  <c r="V373" i="5"/>
  <c r="N374" i="5" s="1"/>
  <c r="N371" i="1"/>
  <c r="O371" i="1"/>
  <c r="S317" i="1" l="1"/>
  <c r="U317" i="1" s="1"/>
  <c r="R318" i="1" s="1"/>
  <c r="T317" i="1"/>
  <c r="U312" i="6"/>
  <c r="R313" i="6" s="1"/>
  <c r="S333" i="5"/>
  <c r="U333" i="5" s="1"/>
  <c r="R334" i="5" s="1"/>
  <c r="T333" i="5"/>
  <c r="P371" i="1"/>
  <c r="Z365" i="2"/>
  <c r="AA365" i="2" s="1"/>
  <c r="X366" i="2" s="1"/>
  <c r="D33" i="8"/>
  <c r="O375" i="5"/>
  <c r="Z365" i="7"/>
  <c r="AA365" i="7" s="1"/>
  <c r="X366" i="7" s="1"/>
  <c r="Z365" i="8"/>
  <c r="AA365" i="8" s="1"/>
  <c r="X366" i="8" s="1"/>
  <c r="Q372" i="6"/>
  <c r="Q374" i="5"/>
  <c r="P374" i="5"/>
  <c r="V374" i="5"/>
  <c r="N375" i="5" s="1"/>
  <c r="Q371" i="1"/>
  <c r="V371" i="1"/>
  <c r="N372" i="1" s="1"/>
  <c r="O373" i="6"/>
  <c r="V373" i="6" s="1"/>
  <c r="N373" i="6"/>
  <c r="O372" i="1"/>
  <c r="V372" i="1" s="1"/>
  <c r="P372" i="6"/>
  <c r="S318" i="1" l="1"/>
  <c r="U318" i="1" s="1"/>
  <c r="R319" i="1" s="1"/>
  <c r="T318" i="1"/>
  <c r="S313" i="6"/>
  <c r="T313" i="6"/>
  <c r="U313" i="6" s="1"/>
  <c r="R314" i="6" s="1"/>
  <c r="Q375" i="5"/>
  <c r="T334" i="5"/>
  <c r="S334" i="5"/>
  <c r="U334" i="5" s="1"/>
  <c r="R335" i="5" s="1"/>
  <c r="Q373" i="6"/>
  <c r="P373" i="6"/>
  <c r="Z366" i="7"/>
  <c r="AA366" i="7" s="1"/>
  <c r="X367" i="7" s="1"/>
  <c r="N373" i="1"/>
  <c r="O373" i="1"/>
  <c r="Q373" i="1" s="1"/>
  <c r="Q372" i="1"/>
  <c r="P372" i="1"/>
  <c r="Z366" i="2"/>
  <c r="AA366" i="2" s="1"/>
  <c r="X367" i="2" s="1"/>
  <c r="Z366" i="8"/>
  <c r="AA366" i="8" s="1"/>
  <c r="X367" i="8" s="1"/>
  <c r="W375" i="5"/>
  <c r="V375" i="5" s="1"/>
  <c r="N376" i="5" s="1"/>
  <c r="P375" i="5"/>
  <c r="O374" i="6"/>
  <c r="N374" i="6"/>
  <c r="O376" i="5"/>
  <c r="S319" i="1" l="1"/>
  <c r="U319" i="1" s="1"/>
  <c r="R320" i="1" s="1"/>
  <c r="T319" i="1"/>
  <c r="S314" i="6"/>
  <c r="U314" i="6" s="1"/>
  <c r="R315" i="6" s="1"/>
  <c r="T314" i="6"/>
  <c r="E28" i="7"/>
  <c r="F28" i="7" s="1"/>
  <c r="S335" i="5"/>
  <c r="U335" i="5" s="1"/>
  <c r="R336" i="5" s="1"/>
  <c r="T335" i="5"/>
  <c r="Q376" i="5"/>
  <c r="Q374" i="6"/>
  <c r="Z367" i="2"/>
  <c r="AA367" i="2" s="1"/>
  <c r="X368" i="2" s="1"/>
  <c r="Z367" i="7"/>
  <c r="AA367" i="7" s="1"/>
  <c r="X368" i="7" s="1"/>
  <c r="O377" i="5"/>
  <c r="V377" i="5" s="1"/>
  <c r="P373" i="1"/>
  <c r="V373" i="1"/>
  <c r="N374" i="1" s="1"/>
  <c r="O374" i="1"/>
  <c r="Z367" i="8"/>
  <c r="AA367" i="8" s="1"/>
  <c r="X368" i="8" s="1"/>
  <c r="D33" i="7"/>
  <c r="O375" i="6"/>
  <c r="P376" i="5"/>
  <c r="V376" i="5"/>
  <c r="N377" i="5" s="1"/>
  <c r="P374" i="6"/>
  <c r="V374" i="6"/>
  <c r="N375" i="6" s="1"/>
  <c r="S320" i="1" l="1"/>
  <c r="U320" i="1" s="1"/>
  <c r="R321" i="1" s="1"/>
  <c r="T320" i="1"/>
  <c r="T315" i="6"/>
  <c r="S315" i="6"/>
  <c r="U315" i="6" s="1"/>
  <c r="R316" i="6" s="1"/>
  <c r="Y315" i="6"/>
  <c r="S336" i="5"/>
  <c r="T336" i="5"/>
  <c r="P375" i="6"/>
  <c r="Q374" i="1"/>
  <c r="P374" i="1"/>
  <c r="P377" i="5"/>
  <c r="Z368" i="7"/>
  <c r="AA368" i="7" s="1"/>
  <c r="X369" i="7" s="1"/>
  <c r="O378" i="5"/>
  <c r="V378" i="5" s="1"/>
  <c r="N378" i="5"/>
  <c r="Z368" i="8"/>
  <c r="AA368" i="8" s="1"/>
  <c r="X369" i="8" s="1"/>
  <c r="Z368" i="2"/>
  <c r="AA368" i="2" s="1"/>
  <c r="X369" i="2" s="1"/>
  <c r="W375" i="6"/>
  <c r="V375" i="6" s="1"/>
  <c r="N376" i="6" s="1"/>
  <c r="O375" i="1"/>
  <c r="D33" i="2"/>
  <c r="V374" i="1"/>
  <c r="N375" i="1" s="1"/>
  <c r="Q375" i="6"/>
  <c r="O376" i="6"/>
  <c r="Q377" i="5"/>
  <c r="T321" i="1" l="1"/>
  <c r="S321" i="1"/>
  <c r="U321" i="1" s="1"/>
  <c r="R322" i="1" s="1"/>
  <c r="U336" i="5"/>
  <c r="R337" i="5" s="1"/>
  <c r="S316" i="6"/>
  <c r="U316" i="6" s="1"/>
  <c r="R317" i="6" s="1"/>
  <c r="T316" i="6"/>
  <c r="T337" i="5"/>
  <c r="S337" i="5"/>
  <c r="U337" i="5" s="1"/>
  <c r="R338" i="5" s="1"/>
  <c r="P378" i="5"/>
  <c r="O376" i="1"/>
  <c r="V376" i="1" s="1"/>
  <c r="P375" i="1"/>
  <c r="Q376" i="6"/>
  <c r="O377" i="6"/>
  <c r="V377" i="6" s="1"/>
  <c r="Z369" i="2"/>
  <c r="AA369" i="2" s="1"/>
  <c r="X370" i="2" s="1"/>
  <c r="Z369" i="8"/>
  <c r="AA369" i="8" s="1"/>
  <c r="X370" i="8" s="1"/>
  <c r="N379" i="5"/>
  <c r="O379" i="5"/>
  <c r="Z369" i="7"/>
  <c r="AA369" i="7" s="1"/>
  <c r="X370" i="7" s="1"/>
  <c r="Q378" i="5"/>
  <c r="W375" i="1"/>
  <c r="V375" i="1" s="1"/>
  <c r="N376" i="1" s="1"/>
  <c r="V376" i="6"/>
  <c r="N377" i="6" s="1"/>
  <c r="P376" i="6"/>
  <c r="Q375" i="1"/>
  <c r="S322" i="1" l="1"/>
  <c r="U322" i="1" s="1"/>
  <c r="R323" i="1" s="1"/>
  <c r="T322" i="1"/>
  <c r="S317" i="6"/>
  <c r="U317" i="6" s="1"/>
  <c r="R318" i="6" s="1"/>
  <c r="T317" i="6"/>
  <c r="P379" i="5"/>
  <c r="S338" i="5"/>
  <c r="U338" i="5" s="1"/>
  <c r="T338" i="5"/>
  <c r="V379" i="5"/>
  <c r="N380" i="5" s="1"/>
  <c r="N378" i="6"/>
  <c r="O378" i="6"/>
  <c r="O377" i="1"/>
  <c r="V377" i="1" s="1"/>
  <c r="N377" i="1"/>
  <c r="P376" i="1"/>
  <c r="Q376" i="1"/>
  <c r="Z370" i="7"/>
  <c r="AA370" i="7" s="1"/>
  <c r="X371" i="7" s="1"/>
  <c r="Z370" i="2"/>
  <c r="AA370" i="2" s="1"/>
  <c r="X371" i="2" s="1"/>
  <c r="Q379" i="5"/>
  <c r="Q377" i="6"/>
  <c r="O380" i="5"/>
  <c r="P377" i="6"/>
  <c r="Z370" i="8"/>
  <c r="AA370" i="8" s="1"/>
  <c r="X371" i="8" s="1"/>
  <c r="S323" i="1" l="1"/>
  <c r="U323" i="1" s="1"/>
  <c r="R324" i="1" s="1"/>
  <c r="T323" i="1"/>
  <c r="E30" i="8"/>
  <c r="F30" i="8" s="1"/>
  <c r="S339" i="5" s="1"/>
  <c r="U339" i="5" s="1"/>
  <c r="R340" i="5" s="1"/>
  <c r="R339" i="5"/>
  <c r="S318" i="6"/>
  <c r="U318" i="6" s="1"/>
  <c r="R319" i="6" s="1"/>
  <c r="T318" i="6"/>
  <c r="Y339" i="5"/>
  <c r="T339" i="5"/>
  <c r="Q378" i="6"/>
  <c r="P378" i="6"/>
  <c r="Q377" i="1"/>
  <c r="Z371" i="7"/>
  <c r="AA371" i="7" s="1"/>
  <c r="X372" i="7" s="1"/>
  <c r="Z371" i="8"/>
  <c r="AA371" i="8" s="1"/>
  <c r="X372" i="8" s="1"/>
  <c r="P380" i="5"/>
  <c r="Z371" i="2"/>
  <c r="AA371" i="2" s="1"/>
  <c r="X372" i="2" s="1"/>
  <c r="V380" i="5"/>
  <c r="N381" i="5" s="1"/>
  <c r="Q380" i="5"/>
  <c r="P377" i="1"/>
  <c r="V378" i="6"/>
  <c r="N379" i="6" s="1"/>
  <c r="O381" i="5"/>
  <c r="N378" i="1"/>
  <c r="O378" i="1"/>
  <c r="V378" i="1" s="1"/>
  <c r="O379" i="6"/>
  <c r="V379" i="6" s="1"/>
  <c r="T324" i="1" l="1"/>
  <c r="S324" i="1"/>
  <c r="U324" i="1" s="1"/>
  <c r="R325" i="1" s="1"/>
  <c r="S319" i="6"/>
  <c r="U319" i="6" s="1"/>
  <c r="R320" i="6" s="1"/>
  <c r="T319" i="6"/>
  <c r="S340" i="5"/>
  <c r="U340" i="5" s="1"/>
  <c r="R341" i="5" s="1"/>
  <c r="T340" i="5"/>
  <c r="P379" i="6"/>
  <c r="Q379" i="6"/>
  <c r="Z372" i="2"/>
  <c r="AA372" i="2" s="1"/>
  <c r="X373" i="2" s="1"/>
  <c r="O382" i="5"/>
  <c r="P381" i="5"/>
  <c r="Z372" i="8"/>
  <c r="AA372" i="8" s="1"/>
  <c r="X373" i="8" s="1"/>
  <c r="Q381" i="5"/>
  <c r="Z372" i="7"/>
  <c r="AA372" i="7" s="1"/>
  <c r="X373" i="7" s="1"/>
  <c r="V381" i="5"/>
  <c r="N382" i="5" s="1"/>
  <c r="O380" i="6"/>
  <c r="N380" i="6"/>
  <c r="Q378" i="1"/>
  <c r="P378" i="1"/>
  <c r="N379" i="1"/>
  <c r="O379" i="1"/>
  <c r="V379" i="1" s="1"/>
  <c r="S325" i="1" l="1"/>
  <c r="U325" i="1" s="1"/>
  <c r="R326" i="1" s="1"/>
  <c r="T325" i="1"/>
  <c r="P380" i="6"/>
  <c r="S320" i="6"/>
  <c r="U320" i="6" s="1"/>
  <c r="R321" i="6" s="1"/>
  <c r="T320" i="6"/>
  <c r="P379" i="1"/>
  <c r="S341" i="5"/>
  <c r="T341" i="5"/>
  <c r="Q380" i="6"/>
  <c r="V380" i="6"/>
  <c r="N381" i="6" s="1"/>
  <c r="Q379" i="1"/>
  <c r="O383" i="5"/>
  <c r="Z373" i="8"/>
  <c r="AA373" i="8" s="1"/>
  <c r="X374" i="8" s="1"/>
  <c r="P33" i="2"/>
  <c r="Q33" i="2" s="1"/>
  <c r="Z373" i="2"/>
  <c r="AA373" i="2" s="1"/>
  <c r="X374" i="2" s="1"/>
  <c r="V382" i="5"/>
  <c r="N383" i="5" s="1"/>
  <c r="Q382" i="5"/>
  <c r="Z373" i="7"/>
  <c r="AA373" i="7" s="1"/>
  <c r="X374" i="7" s="1"/>
  <c r="P33" i="7"/>
  <c r="Q33" i="7" s="1"/>
  <c r="P382" i="5"/>
  <c r="O381" i="6"/>
  <c r="V381" i="6" s="1"/>
  <c r="O380" i="1"/>
  <c r="V380" i="1" s="1"/>
  <c r="N380" i="1"/>
  <c r="U341" i="5" l="1"/>
  <c r="R342" i="5" s="1"/>
  <c r="P33" i="8"/>
  <c r="Q33" i="8" s="1"/>
  <c r="T326" i="1"/>
  <c r="S326" i="1"/>
  <c r="U326" i="1" s="1"/>
  <c r="R327" i="1" s="1"/>
  <c r="E29" i="2"/>
  <c r="F29" i="2" s="1"/>
  <c r="S321" i="6"/>
  <c r="T321" i="6"/>
  <c r="P380" i="1"/>
  <c r="S342" i="5"/>
  <c r="T342" i="5"/>
  <c r="U342" i="5" s="1"/>
  <c r="R343" i="5" s="1"/>
  <c r="P381" i="6"/>
  <c r="Q383" i="5"/>
  <c r="Q380" i="1"/>
  <c r="AB374" i="2"/>
  <c r="Z374" i="2"/>
  <c r="AB374" i="8"/>
  <c r="Z374" i="8"/>
  <c r="Z374" i="7"/>
  <c r="AB374" i="7"/>
  <c r="Q381" i="6"/>
  <c r="Y381" i="7"/>
  <c r="Y378" i="2"/>
  <c r="Y374" i="8"/>
  <c r="Y385" i="8"/>
  <c r="Y377" i="2"/>
  <c r="Y375" i="2"/>
  <c r="Y380" i="8"/>
  <c r="Y379" i="8"/>
  <c r="Y383" i="8"/>
  <c r="Y379" i="2"/>
  <c r="Y375" i="7"/>
  <c r="Y376" i="7"/>
  <c r="Y378" i="8"/>
  <c r="Y381" i="2"/>
  <c r="Y382" i="2"/>
  <c r="Y380" i="2"/>
  <c r="Y377" i="7"/>
  <c r="Y379" i="7"/>
  <c r="Y382" i="8"/>
  <c r="Y381" i="8"/>
  <c r="Y375" i="8"/>
  <c r="Y385" i="2"/>
  <c r="Y380" i="7"/>
  <c r="Y384" i="8"/>
  <c r="Y385" i="7"/>
  <c r="Y378" i="7"/>
  <c r="Y384" i="2"/>
  <c r="Y383" i="2"/>
  <c r="Y376" i="8"/>
  <c r="Y377" i="8"/>
  <c r="Y376" i="2"/>
  <c r="Y374" i="7"/>
  <c r="Y374" i="2"/>
  <c r="AA374" i="2" s="1"/>
  <c r="X375" i="2" s="1"/>
  <c r="Y382" i="7"/>
  <c r="Y383" i="7"/>
  <c r="Y384" i="7"/>
  <c r="O382" i="6"/>
  <c r="V382" i="6" s="1"/>
  <c r="N382" i="6"/>
  <c r="N381" i="1"/>
  <c r="O381" i="1"/>
  <c r="V381" i="1" s="1"/>
  <c r="V383" i="5"/>
  <c r="N384" i="5" s="1"/>
  <c r="P383" i="5"/>
  <c r="O384" i="5"/>
  <c r="V384" i="5" s="1"/>
  <c r="U321" i="6" l="1"/>
  <c r="R322" i="6" s="1"/>
  <c r="T327" i="1"/>
  <c r="S327" i="1"/>
  <c r="U327" i="1" s="1"/>
  <c r="R328" i="1" s="1"/>
  <c r="Y327" i="1"/>
  <c r="S322" i="6"/>
  <c r="U322" i="6" s="1"/>
  <c r="R323" i="6" s="1"/>
  <c r="T322" i="6"/>
  <c r="S343" i="5"/>
  <c r="U343" i="5" s="1"/>
  <c r="R344" i="5" s="1"/>
  <c r="T343" i="5"/>
  <c r="AA374" i="7"/>
  <c r="X375" i="7" s="1"/>
  <c r="Z375" i="7" s="1"/>
  <c r="AA375" i="7" s="1"/>
  <c r="X376" i="7" s="1"/>
  <c r="Q384" i="5"/>
  <c r="Z375" i="2"/>
  <c r="AA375" i="2" s="1"/>
  <c r="X376" i="2" s="1"/>
  <c r="N382" i="1"/>
  <c r="O382" i="1"/>
  <c r="V382" i="1" s="1"/>
  <c r="P381" i="1"/>
  <c r="P382" i="6"/>
  <c r="O385" i="5"/>
  <c r="V385" i="5" s="1"/>
  <c r="N385" i="5"/>
  <c r="Q382" i="6"/>
  <c r="P384" i="5"/>
  <c r="Q381" i="1"/>
  <c r="O383" i="6"/>
  <c r="N383" i="6"/>
  <c r="AA374" i="8"/>
  <c r="X375" i="8" s="1"/>
  <c r="S328" i="1" l="1"/>
  <c r="U328" i="1" s="1"/>
  <c r="R329" i="1" s="1"/>
  <c r="T328" i="1"/>
  <c r="P382" i="1"/>
  <c r="T323" i="6"/>
  <c r="S323" i="6"/>
  <c r="U323" i="6" s="1"/>
  <c r="R324" i="6" s="1"/>
  <c r="S344" i="5"/>
  <c r="U344" i="5" s="1"/>
  <c r="R345" i="5" s="1"/>
  <c r="T344" i="5"/>
  <c r="Q382" i="1"/>
  <c r="P383" i="6"/>
  <c r="Q385" i="5"/>
  <c r="P385" i="5"/>
  <c r="Z376" i="7"/>
  <c r="AA376" i="7" s="1"/>
  <c r="X377" i="7" s="1"/>
  <c r="Z376" i="2"/>
  <c r="AA376" i="2" s="1"/>
  <c r="X377" i="2" s="1"/>
  <c r="Q383" i="6"/>
  <c r="O386" i="5"/>
  <c r="N386" i="5"/>
  <c r="V383" i="6"/>
  <c r="N384" i="6" s="1"/>
  <c r="Z375" i="8"/>
  <c r="AA375" i="8" s="1"/>
  <c r="X376" i="8" s="1"/>
  <c r="O384" i="6"/>
  <c r="O383" i="1"/>
  <c r="Q383" i="1" s="1"/>
  <c r="N383" i="1"/>
  <c r="S329" i="1" l="1"/>
  <c r="U329" i="1" s="1"/>
  <c r="R330" i="1" s="1"/>
  <c r="T329" i="1"/>
  <c r="P384" i="6"/>
  <c r="T324" i="6"/>
  <c r="S324" i="6"/>
  <c r="U324" i="6" s="1"/>
  <c r="R325" i="6" s="1"/>
  <c r="S345" i="5"/>
  <c r="U345" i="5" s="1"/>
  <c r="R346" i="5" s="1"/>
  <c r="T345" i="5"/>
  <c r="Z376" i="8"/>
  <c r="AA376" i="8" s="1"/>
  <c r="X377" i="8" s="1"/>
  <c r="Z377" i="2"/>
  <c r="AA377" i="2" s="1"/>
  <c r="X378" i="2" s="1"/>
  <c r="O385" i="6"/>
  <c r="Q384" i="6"/>
  <c r="Z377" i="7"/>
  <c r="AA377" i="7" s="1"/>
  <c r="X378" i="7" s="1"/>
  <c r="Q386" i="5"/>
  <c r="V383" i="1"/>
  <c r="N384" i="1" s="1"/>
  <c r="V386" i="5"/>
  <c r="V384" i="6"/>
  <c r="N385" i="6" s="1"/>
  <c r="P383" i="1"/>
  <c r="D34" i="8"/>
  <c r="O387" i="5"/>
  <c r="N387" i="5"/>
  <c r="P386" i="5"/>
  <c r="O384" i="1"/>
  <c r="T330" i="1" l="1"/>
  <c r="S330" i="1"/>
  <c r="U330" i="1" s="1"/>
  <c r="R331" i="1" s="1"/>
  <c r="S325" i="6"/>
  <c r="U325" i="6" s="1"/>
  <c r="R326" i="6" s="1"/>
  <c r="T325" i="6"/>
  <c r="Q387" i="5"/>
  <c r="T346" i="5"/>
  <c r="S346" i="5"/>
  <c r="U346" i="5" s="1"/>
  <c r="R347" i="5" s="1"/>
  <c r="Z378" i="2"/>
  <c r="AA378" i="2" s="1"/>
  <c r="X379" i="2" s="1"/>
  <c r="Z377" i="8"/>
  <c r="AA377" i="8" s="1"/>
  <c r="X378" i="8" s="1"/>
  <c r="O386" i="6"/>
  <c r="V386" i="6" s="1"/>
  <c r="O385" i="1"/>
  <c r="V385" i="1" s="1"/>
  <c r="P387" i="5"/>
  <c r="P384" i="1"/>
  <c r="O388" i="5"/>
  <c r="Q385" i="6"/>
  <c r="Q384" i="1"/>
  <c r="V385" i="6"/>
  <c r="N386" i="6" s="1"/>
  <c r="Z378" i="7"/>
  <c r="AA378" i="7" s="1"/>
  <c r="X379" i="7" s="1"/>
  <c r="P385" i="6"/>
  <c r="V384" i="1"/>
  <c r="N385" i="1" s="1"/>
  <c r="W387" i="5"/>
  <c r="V387" i="5" s="1"/>
  <c r="N388" i="5" s="1"/>
  <c r="S331" i="1" l="1"/>
  <c r="U331" i="1" s="1"/>
  <c r="R332" i="1" s="1"/>
  <c r="T331" i="1"/>
  <c r="T347" i="5"/>
  <c r="S347" i="5"/>
  <c r="U347" i="5" s="1"/>
  <c r="R348" i="5" s="1"/>
  <c r="S348" i="5" s="1"/>
  <c r="U348" i="5" s="1"/>
  <c r="R349" i="5" s="1"/>
  <c r="T326" i="6"/>
  <c r="E29" i="7"/>
  <c r="F29" i="7" s="1"/>
  <c r="S326" i="6"/>
  <c r="U326" i="6" s="1"/>
  <c r="R327" i="6" s="1"/>
  <c r="T348" i="5"/>
  <c r="O389" i="5"/>
  <c r="V389" i="5" s="1"/>
  <c r="Q388" i="5"/>
  <c r="Z379" i="7"/>
  <c r="AA379" i="7" s="1"/>
  <c r="X380" i="7" s="1"/>
  <c r="O387" i="6"/>
  <c r="D34" i="7"/>
  <c r="N387" i="6"/>
  <c r="P386" i="6"/>
  <c r="O386" i="1"/>
  <c r="V386" i="1" s="1"/>
  <c r="N386" i="1"/>
  <c r="Z378" i="8"/>
  <c r="AA378" i="8" s="1"/>
  <c r="X379" i="8" s="1"/>
  <c r="Z379" i="2"/>
  <c r="AA379" i="2" s="1"/>
  <c r="X380" i="2" s="1"/>
  <c r="Q386" i="6"/>
  <c r="P388" i="5"/>
  <c r="V388" i="5"/>
  <c r="N389" i="5" s="1"/>
  <c r="Q385" i="1"/>
  <c r="P385" i="1"/>
  <c r="S332" i="1" l="1"/>
  <c r="U332" i="1" s="1"/>
  <c r="R333" i="1" s="1"/>
  <c r="T332" i="1"/>
  <c r="S327" i="6"/>
  <c r="Y327" i="6"/>
  <c r="T327" i="6"/>
  <c r="Q387" i="6"/>
  <c r="S349" i="5"/>
  <c r="U349" i="5" s="1"/>
  <c r="R350" i="5" s="1"/>
  <c r="T349" i="5"/>
  <c r="Z380" i="7"/>
  <c r="AA380" i="7" s="1"/>
  <c r="X381" i="7" s="1"/>
  <c r="O390" i="5"/>
  <c r="V390" i="5" s="1"/>
  <c r="N390" i="5"/>
  <c r="Q389" i="5"/>
  <c r="P389" i="5"/>
  <c r="Z380" i="2"/>
  <c r="AA380" i="2" s="1"/>
  <c r="X381" i="2" s="1"/>
  <c r="O388" i="6"/>
  <c r="Q386" i="1"/>
  <c r="P386" i="1"/>
  <c r="N387" i="1"/>
  <c r="O387" i="1"/>
  <c r="Q387" i="1" s="1"/>
  <c r="D34" i="2"/>
  <c r="W387" i="6"/>
  <c r="V387" i="6" s="1"/>
  <c r="N388" i="6" s="1"/>
  <c r="Z379" i="8"/>
  <c r="AA379" i="8" s="1"/>
  <c r="X380" i="8" s="1"/>
  <c r="P387" i="6"/>
  <c r="T333" i="1" l="1"/>
  <c r="S333" i="1"/>
  <c r="U333" i="1" s="1"/>
  <c r="R334" i="1" s="1"/>
  <c r="U327" i="6"/>
  <c r="R328" i="6" s="1"/>
  <c r="Q390" i="5"/>
  <c r="P390" i="5"/>
  <c r="S350" i="5"/>
  <c r="T350" i="5"/>
  <c r="Z381" i="2"/>
  <c r="AA381" i="2" s="1"/>
  <c r="X382" i="2" s="1"/>
  <c r="Z381" i="7"/>
  <c r="AA381" i="7" s="1"/>
  <c r="X382" i="7" s="1"/>
  <c r="Z380" i="8"/>
  <c r="AA380" i="8" s="1"/>
  <c r="X381" i="8" s="1"/>
  <c r="O389" i="6"/>
  <c r="V389" i="6" s="1"/>
  <c r="P387" i="1"/>
  <c r="Q388" i="6"/>
  <c r="O391" i="5"/>
  <c r="N391" i="5"/>
  <c r="V388" i="6"/>
  <c r="N389" i="6" s="1"/>
  <c r="O388" i="1"/>
  <c r="P388" i="6"/>
  <c r="W387" i="1"/>
  <c r="V387" i="1" s="1"/>
  <c r="N388" i="1" s="1"/>
  <c r="T334" i="1" l="1"/>
  <c r="S334" i="1"/>
  <c r="U334" i="1" s="1"/>
  <c r="R335" i="1" s="1"/>
  <c r="U350" i="5"/>
  <c r="T328" i="6"/>
  <c r="S328" i="6"/>
  <c r="U328" i="6" s="1"/>
  <c r="R329" i="6" s="1"/>
  <c r="Q391" i="5"/>
  <c r="P389" i="6"/>
  <c r="Z381" i="8"/>
  <c r="AA381" i="8" s="1"/>
  <c r="X382" i="8" s="1"/>
  <c r="O389" i="1"/>
  <c r="V389" i="1" s="1"/>
  <c r="P388" i="1"/>
  <c r="Q388" i="1"/>
  <c r="Z382" i="7"/>
  <c r="AA382" i="7" s="1"/>
  <c r="X383" i="7" s="1"/>
  <c r="Z382" i="2"/>
  <c r="AA382" i="2" s="1"/>
  <c r="X383" i="2" s="1"/>
  <c r="P391" i="5"/>
  <c r="V391" i="5"/>
  <c r="N392" i="5" s="1"/>
  <c r="V388" i="1"/>
  <c r="N389" i="1" s="1"/>
  <c r="N390" i="6"/>
  <c r="O390" i="6"/>
  <c r="Q390" i="6" s="1"/>
  <c r="Q389" i="6"/>
  <c r="O392" i="5"/>
  <c r="V392" i="5" s="1"/>
  <c r="T335" i="1" l="1"/>
  <c r="S335" i="1"/>
  <c r="U335" i="1" s="1"/>
  <c r="R336" i="1" s="1"/>
  <c r="S329" i="6"/>
  <c r="U329" i="6" s="1"/>
  <c r="R330" i="6" s="1"/>
  <c r="T329" i="6"/>
  <c r="R351" i="5"/>
  <c r="E31" i="8"/>
  <c r="F31" i="8" s="1"/>
  <c r="V390" i="6"/>
  <c r="N391" i="6" s="1"/>
  <c r="P390" i="6"/>
  <c r="Z383" i="2"/>
  <c r="AA383" i="2" s="1"/>
  <c r="X384" i="2" s="1"/>
  <c r="Z383" i="7"/>
  <c r="AA383" i="7" s="1"/>
  <c r="X384" i="7" s="1"/>
  <c r="N390" i="1"/>
  <c r="O390" i="1"/>
  <c r="V390" i="1" s="1"/>
  <c r="Q389" i="1"/>
  <c r="P389" i="1"/>
  <c r="Z382" i="8"/>
  <c r="AA382" i="8" s="1"/>
  <c r="X383" i="8" s="1"/>
  <c r="N393" i="5"/>
  <c r="O393" i="5"/>
  <c r="O391" i="6"/>
  <c r="P392" i="5"/>
  <c r="Q392" i="5"/>
  <c r="S336" i="1" l="1"/>
  <c r="U336" i="1" s="1"/>
  <c r="R337" i="1" s="1"/>
  <c r="T336" i="1"/>
  <c r="S351" i="5"/>
  <c r="Y351" i="5"/>
  <c r="T351" i="5"/>
  <c r="S330" i="6"/>
  <c r="U330" i="6" s="1"/>
  <c r="R331" i="6" s="1"/>
  <c r="T330" i="6"/>
  <c r="P393" i="5"/>
  <c r="Q393" i="5"/>
  <c r="Z384" i="7"/>
  <c r="AA384" i="7" s="1"/>
  <c r="X385" i="7" s="1"/>
  <c r="Z383" i="8"/>
  <c r="AA383" i="8" s="1"/>
  <c r="X384" i="8" s="1"/>
  <c r="Z384" i="2"/>
  <c r="AA384" i="2" s="1"/>
  <c r="X385" i="2" s="1"/>
  <c r="V391" i="6"/>
  <c r="N392" i="6" s="1"/>
  <c r="O394" i="5"/>
  <c r="V394" i="5" s="1"/>
  <c r="P390" i="1"/>
  <c r="O392" i="6"/>
  <c r="V392" i="6" s="1"/>
  <c r="P391" i="6"/>
  <c r="Q391" i="6"/>
  <c r="V393" i="5"/>
  <c r="N394" i="5" s="1"/>
  <c r="Q390" i="1"/>
  <c r="N391" i="1"/>
  <c r="O391" i="1"/>
  <c r="V391" i="1" s="1"/>
  <c r="T337" i="1" l="1"/>
  <c r="S337" i="1"/>
  <c r="U337" i="1" s="1"/>
  <c r="R338" i="1" s="1"/>
  <c r="T331" i="6"/>
  <c r="S331" i="6"/>
  <c r="U331" i="6" s="1"/>
  <c r="R332" i="6" s="1"/>
  <c r="U351" i="5"/>
  <c r="R352" i="5" s="1"/>
  <c r="Q391" i="1"/>
  <c r="N395" i="5"/>
  <c r="O395" i="5"/>
  <c r="V395" i="5" s="1"/>
  <c r="P394" i="5"/>
  <c r="Z384" i="8"/>
  <c r="AA384" i="8" s="1"/>
  <c r="X385" i="8" s="1"/>
  <c r="Z385" i="2"/>
  <c r="AA385" i="2" s="1"/>
  <c r="X386" i="2" s="1"/>
  <c r="P34" i="2"/>
  <c r="Q34" i="2" s="1"/>
  <c r="Z385" i="7"/>
  <c r="AA385" i="7" s="1"/>
  <c r="X386" i="7" s="1"/>
  <c r="Q394" i="5"/>
  <c r="P392" i="6"/>
  <c r="O392" i="1"/>
  <c r="N392" i="1"/>
  <c r="P391" i="1"/>
  <c r="Q392" i="6"/>
  <c r="O393" i="6"/>
  <c r="N393" i="6"/>
  <c r="T338" i="1" l="1"/>
  <c r="E30" i="2"/>
  <c r="F30" i="2" s="1"/>
  <c r="S338" i="1"/>
  <c r="U338" i="1" s="1"/>
  <c r="R339" i="1" s="1"/>
  <c r="P34" i="7"/>
  <c r="Q34" i="7" s="1"/>
  <c r="S352" i="5"/>
  <c r="U352" i="5" s="1"/>
  <c r="R353" i="5" s="1"/>
  <c r="T352" i="5"/>
  <c r="S332" i="6"/>
  <c r="T332" i="6"/>
  <c r="Q392" i="1"/>
  <c r="P393" i="6"/>
  <c r="V392" i="1"/>
  <c r="N393" i="1" s="1"/>
  <c r="AB386" i="2"/>
  <c r="Z386" i="2"/>
  <c r="AB386" i="7"/>
  <c r="Z386" i="7"/>
  <c r="Z385" i="8"/>
  <c r="AA385" i="8" s="1"/>
  <c r="X386" i="8" s="1"/>
  <c r="Y391" i="7"/>
  <c r="Y396" i="7"/>
  <c r="Y391" i="2"/>
  <c r="Y386" i="8"/>
  <c r="Y389" i="7"/>
  <c r="Y390" i="8"/>
  <c r="Y392" i="2"/>
  <c r="Y395" i="7"/>
  <c r="Y391" i="8"/>
  <c r="Y393" i="2"/>
  <c r="Y393" i="7"/>
  <c r="Y388" i="8"/>
  <c r="Y397" i="7"/>
  <c r="Y395" i="8"/>
  <c r="Y394" i="2"/>
  <c r="Y386" i="7"/>
  <c r="Y389" i="8"/>
  <c r="Y392" i="8"/>
  <c r="Y395" i="2"/>
  <c r="Y393" i="8"/>
  <c r="Y396" i="8"/>
  <c r="Y396" i="2"/>
  <c r="Y397" i="8"/>
  <c r="Y386" i="2"/>
  <c r="Y388" i="7"/>
  <c r="Y387" i="2"/>
  <c r="Y390" i="7"/>
  <c r="Y392" i="7"/>
  <c r="Y388" i="2"/>
  <c r="Y394" i="8"/>
  <c r="Y387" i="7"/>
  <c r="Y389" i="2"/>
  <c r="Y394" i="7"/>
  <c r="Y387" i="8"/>
  <c r="Y390" i="2"/>
  <c r="Y397" i="2"/>
  <c r="N396" i="5"/>
  <c r="O396" i="5"/>
  <c r="V396" i="5" s="1"/>
  <c r="O393" i="1"/>
  <c r="V393" i="1" s="1"/>
  <c r="Q393" i="6"/>
  <c r="P395" i="5"/>
  <c r="O394" i="6"/>
  <c r="V393" i="6"/>
  <c r="N394" i="6" s="1"/>
  <c r="P392" i="1"/>
  <c r="Q395" i="5"/>
  <c r="U332" i="6" l="1"/>
  <c r="R333" i="6" s="1"/>
  <c r="T339" i="1"/>
  <c r="S339" i="1"/>
  <c r="U339" i="1" s="1"/>
  <c r="R340" i="1" s="1"/>
  <c r="Y339" i="1"/>
  <c r="S333" i="6"/>
  <c r="T333" i="6"/>
  <c r="U333" i="6" s="1"/>
  <c r="R334" i="6" s="1"/>
  <c r="T353" i="5"/>
  <c r="S353" i="5"/>
  <c r="U353" i="5" s="1"/>
  <c r="R354" i="5" s="1"/>
  <c r="P34" i="8"/>
  <c r="Q34" i="8" s="1"/>
  <c r="AA386" i="7"/>
  <c r="X387" i="7" s="1"/>
  <c r="Z387" i="7" s="1"/>
  <c r="AA387" i="7" s="1"/>
  <c r="X388" i="7" s="1"/>
  <c r="Q394" i="6"/>
  <c r="AA386" i="2"/>
  <c r="X387" i="2" s="1"/>
  <c r="Z387" i="2" s="1"/>
  <c r="AA387" i="2" s="1"/>
  <c r="X388" i="2" s="1"/>
  <c r="O395" i="6"/>
  <c r="N394" i="1"/>
  <c r="O394" i="1"/>
  <c r="AB386" i="8"/>
  <c r="Z386" i="8"/>
  <c r="AA386" i="8" s="1"/>
  <c r="X387" i="8" s="1"/>
  <c r="P394" i="6"/>
  <c r="V394" i="6"/>
  <c r="N395" i="6" s="1"/>
  <c r="Q396" i="5"/>
  <c r="P396" i="5"/>
  <c r="P393" i="1"/>
  <c r="N397" i="5"/>
  <c r="O397" i="5"/>
  <c r="Q393" i="1"/>
  <c r="S340" i="1" l="1"/>
  <c r="U340" i="1" s="1"/>
  <c r="R341" i="1" s="1"/>
  <c r="T340" i="1"/>
  <c r="Q394" i="1"/>
  <c r="S334" i="6"/>
  <c r="U334" i="6" s="1"/>
  <c r="R335" i="6" s="1"/>
  <c r="T334" i="6"/>
  <c r="T354" i="5"/>
  <c r="S354" i="5"/>
  <c r="U354" i="5" s="1"/>
  <c r="R355" i="5" s="1"/>
  <c r="O396" i="6"/>
  <c r="V396" i="6" s="1"/>
  <c r="P395" i="6"/>
  <c r="Z388" i="7"/>
  <c r="AA388" i="7" s="1"/>
  <c r="X389" i="7" s="1"/>
  <c r="Z387" i="8"/>
  <c r="AA387" i="8" s="1"/>
  <c r="X388" i="8" s="1"/>
  <c r="P394" i="1"/>
  <c r="V394" i="1"/>
  <c r="N395" i="1" s="1"/>
  <c r="O398" i="5"/>
  <c r="V398" i="5" s="1"/>
  <c r="O395" i="1"/>
  <c r="V395" i="1" s="1"/>
  <c r="V395" i="6"/>
  <c r="N396" i="6" s="1"/>
  <c r="Z388" i="2"/>
  <c r="AA388" i="2" s="1"/>
  <c r="X389" i="2" s="1"/>
  <c r="Q397" i="5"/>
  <c r="Q395" i="6"/>
  <c r="V397" i="5"/>
  <c r="N398" i="5" s="1"/>
  <c r="P397" i="5"/>
  <c r="T341" i="1" l="1"/>
  <c r="S341" i="1"/>
  <c r="U341" i="1" s="1"/>
  <c r="R342" i="1" s="1"/>
  <c r="S335" i="6"/>
  <c r="U335" i="6" s="1"/>
  <c r="R336" i="6" s="1"/>
  <c r="T335" i="6"/>
  <c r="T355" i="5"/>
  <c r="S355" i="5"/>
  <c r="U355" i="5" s="1"/>
  <c r="R356" i="5" s="1"/>
  <c r="Q398" i="5"/>
  <c r="Q395" i="1"/>
  <c r="P395" i="1"/>
  <c r="O397" i="6"/>
  <c r="N397" i="6"/>
  <c r="Q396" i="6"/>
  <c r="P396" i="6"/>
  <c r="P397" i="6" s="1"/>
  <c r="Z389" i="2"/>
  <c r="AA389" i="2" s="1"/>
  <c r="X390" i="2" s="1"/>
  <c r="Z389" i="7"/>
  <c r="AA389" i="7" s="1"/>
  <c r="X390" i="7" s="1"/>
  <c r="Z388" i="8"/>
  <c r="AA388" i="8" s="1"/>
  <c r="X389" i="8" s="1"/>
  <c r="D35" i="8"/>
  <c r="O399" i="5"/>
  <c r="N399" i="5"/>
  <c r="N396" i="1"/>
  <c r="O396" i="1"/>
  <c r="V396" i="1" s="1"/>
  <c r="P398" i="5"/>
  <c r="T342" i="1" l="1"/>
  <c r="S342" i="1"/>
  <c r="U342" i="1" s="1"/>
  <c r="R343" i="1" s="1"/>
  <c r="S356" i="5"/>
  <c r="U356" i="5" s="1"/>
  <c r="R357" i="5" s="1"/>
  <c r="T356" i="5"/>
  <c r="T336" i="6"/>
  <c r="S336" i="6"/>
  <c r="U336" i="6" s="1"/>
  <c r="R337" i="6" s="1"/>
  <c r="Q397" i="6"/>
  <c r="Q396" i="1"/>
  <c r="P396" i="1"/>
  <c r="Z390" i="7"/>
  <c r="AA390" i="7" s="1"/>
  <c r="X391" i="7" s="1"/>
  <c r="Z390" i="2"/>
  <c r="AA390" i="2" s="1"/>
  <c r="X391" i="2" s="1"/>
  <c r="Z389" i="8"/>
  <c r="AA389" i="8" s="1"/>
  <c r="X390" i="8" s="1"/>
  <c r="N397" i="1"/>
  <c r="O397" i="1"/>
  <c r="P399" i="5"/>
  <c r="O398" i="6"/>
  <c r="V398" i="6" s="1"/>
  <c r="V397" i="6"/>
  <c r="N398" i="6" s="1"/>
  <c r="O400" i="5"/>
  <c r="V400" i="5" s="1"/>
  <c r="W399" i="5"/>
  <c r="V399" i="5" s="1"/>
  <c r="N400" i="5" s="1"/>
  <c r="Q399" i="5"/>
  <c r="S343" i="1" l="1"/>
  <c r="T343" i="1"/>
  <c r="S337" i="6"/>
  <c r="T337" i="6"/>
  <c r="T357" i="5"/>
  <c r="S357" i="5"/>
  <c r="U357" i="5" s="1"/>
  <c r="R358" i="5" s="1"/>
  <c r="P397" i="1"/>
  <c r="Q397" i="1"/>
  <c r="O401" i="5"/>
  <c r="V401" i="5" s="1"/>
  <c r="N401" i="5"/>
  <c r="P400" i="5"/>
  <c r="Z391" i="2"/>
  <c r="AA391" i="2" s="1"/>
  <c r="X392" i="2" s="1"/>
  <c r="O398" i="1"/>
  <c r="V398" i="1" s="1"/>
  <c r="N399" i="6"/>
  <c r="D35" i="7"/>
  <c r="O399" i="6"/>
  <c r="Z390" i="8"/>
  <c r="AA390" i="8" s="1"/>
  <c r="X391" i="8" s="1"/>
  <c r="V397" i="1"/>
  <c r="N398" i="1" s="1"/>
  <c r="P398" i="6"/>
  <c r="Z391" i="7"/>
  <c r="AA391" i="7" s="1"/>
  <c r="X392" i="7" s="1"/>
  <c r="Q398" i="6"/>
  <c r="Q400" i="5"/>
  <c r="U337" i="6" l="1"/>
  <c r="R338" i="6" s="1"/>
  <c r="T338" i="6" s="1"/>
  <c r="U343" i="1"/>
  <c r="R344" i="1" s="1"/>
  <c r="S338" i="6"/>
  <c r="S358" i="5"/>
  <c r="U358" i="5" s="1"/>
  <c r="R359" i="5" s="1"/>
  <c r="T358" i="5"/>
  <c r="P401" i="5"/>
  <c r="Z392" i="2"/>
  <c r="AA392" i="2" s="1"/>
  <c r="X393" i="2" s="1"/>
  <c r="W399" i="6"/>
  <c r="V399" i="6" s="1"/>
  <c r="N400" i="6" s="1"/>
  <c r="Q398" i="1"/>
  <c r="P398" i="1"/>
  <c r="Z392" i="7"/>
  <c r="AA392" i="7" s="1"/>
  <c r="X393" i="7" s="1"/>
  <c r="O402" i="5"/>
  <c r="V402" i="5" s="1"/>
  <c r="N402" i="5"/>
  <c r="Z391" i="8"/>
  <c r="AA391" i="8" s="1"/>
  <c r="X392" i="8" s="1"/>
  <c r="P399" i="6"/>
  <c r="Q399" i="6"/>
  <c r="Q401" i="5"/>
  <c r="O400" i="6"/>
  <c r="N399" i="1"/>
  <c r="O399" i="1"/>
  <c r="D35" i="2"/>
  <c r="U338" i="6" l="1"/>
  <c r="T344" i="1"/>
  <c r="S344" i="1"/>
  <c r="U344" i="1" s="1"/>
  <c r="R345" i="1" s="1"/>
  <c r="T359" i="5"/>
  <c r="S359" i="5"/>
  <c r="U359" i="5" s="1"/>
  <c r="R360" i="5" s="1"/>
  <c r="Q399" i="1"/>
  <c r="P402" i="5"/>
  <c r="P399" i="1"/>
  <c r="O401" i="6"/>
  <c r="V401" i="6" s="1"/>
  <c r="Z392" i="8"/>
  <c r="AA392" i="8" s="1"/>
  <c r="X393" i="8" s="1"/>
  <c r="P400" i="6"/>
  <c r="Q400" i="6"/>
  <c r="Q402" i="5"/>
  <c r="Z393" i="2"/>
  <c r="AA393" i="2" s="1"/>
  <c r="X394" i="2" s="1"/>
  <c r="N403" i="5"/>
  <c r="O403" i="5"/>
  <c r="V400" i="6"/>
  <c r="N401" i="6" s="1"/>
  <c r="W399" i="1"/>
  <c r="V399" i="1" s="1"/>
  <c r="N400" i="1" s="1"/>
  <c r="Z393" i="7"/>
  <c r="AA393" i="7" s="1"/>
  <c r="X394" i="7" s="1"/>
  <c r="O400" i="1"/>
  <c r="T345" i="1" l="1"/>
  <c r="S345" i="1"/>
  <c r="U345" i="1" s="1"/>
  <c r="R346" i="1" s="1"/>
  <c r="R339" i="6"/>
  <c r="E30" i="7"/>
  <c r="F30" i="7" s="1"/>
  <c r="T360" i="5"/>
  <c r="S360" i="5"/>
  <c r="U360" i="5" s="1"/>
  <c r="R361" i="5" s="1"/>
  <c r="P403" i="5"/>
  <c r="Q403" i="5"/>
  <c r="Q400" i="1"/>
  <c r="Z394" i="7"/>
  <c r="AA394" i="7" s="1"/>
  <c r="X395" i="7" s="1"/>
  <c r="Z393" i="8"/>
  <c r="AA393" i="8" s="1"/>
  <c r="X394" i="8" s="1"/>
  <c r="Z394" i="2"/>
  <c r="AA394" i="2" s="1"/>
  <c r="X395" i="2" s="1"/>
  <c r="O401" i="1"/>
  <c r="N402" i="6"/>
  <c r="O402" i="6"/>
  <c r="Q402" i="6" s="1"/>
  <c r="P401" i="6"/>
  <c r="V400" i="1"/>
  <c r="N401" i="1" s="1"/>
  <c r="V403" i="5"/>
  <c r="N404" i="5" s="1"/>
  <c r="O404" i="5"/>
  <c r="V404" i="5" s="1"/>
  <c r="Q401" i="6"/>
  <c r="P400" i="1"/>
  <c r="Y339" i="6" l="1"/>
  <c r="T339" i="6"/>
  <c r="S339" i="6"/>
  <c r="U339" i="6" s="1"/>
  <c r="R340" i="6" s="1"/>
  <c r="S346" i="1"/>
  <c r="U346" i="1" s="1"/>
  <c r="R347" i="1" s="1"/>
  <c r="T346" i="1"/>
  <c r="T361" i="5"/>
  <c r="S361" i="5"/>
  <c r="U361" i="5" s="1"/>
  <c r="R362" i="5" s="1"/>
  <c r="V402" i="6"/>
  <c r="N403" i="6" s="1"/>
  <c r="Z394" i="8"/>
  <c r="AA394" i="8" s="1"/>
  <c r="X395" i="8" s="1"/>
  <c r="O405" i="5"/>
  <c r="V405" i="5" s="1"/>
  <c r="N405" i="5"/>
  <c r="Z395" i="7"/>
  <c r="AA395" i="7" s="1"/>
  <c r="X396" i="7" s="1"/>
  <c r="Q404" i="5"/>
  <c r="Q401" i="1"/>
  <c r="V401" i="1"/>
  <c r="N402" i="1" s="1"/>
  <c r="P401" i="1"/>
  <c r="P402" i="6"/>
  <c r="O402" i="1"/>
  <c r="Z395" i="2"/>
  <c r="AA395" i="2" s="1"/>
  <c r="X396" i="2" s="1"/>
  <c r="O403" i="6"/>
  <c r="P404" i="5"/>
  <c r="S340" i="6" l="1"/>
  <c r="U340" i="6" s="1"/>
  <c r="R341" i="6" s="1"/>
  <c r="T340" i="6"/>
  <c r="S347" i="1"/>
  <c r="U347" i="1" s="1"/>
  <c r="R348" i="1" s="1"/>
  <c r="T347" i="1"/>
  <c r="T362" i="5"/>
  <c r="S362" i="5"/>
  <c r="U362" i="5" s="1"/>
  <c r="R363" i="5" s="1"/>
  <c r="E32" i="8"/>
  <c r="F32" i="8" s="1"/>
  <c r="Q403" i="6"/>
  <c r="P403" i="6"/>
  <c r="P402" i="1"/>
  <c r="Z396" i="2"/>
  <c r="AA396" i="2" s="1"/>
  <c r="X397" i="2" s="1"/>
  <c r="Z395" i="8"/>
  <c r="AA395" i="8" s="1"/>
  <c r="X396" i="8" s="1"/>
  <c r="O403" i="1"/>
  <c r="V403" i="1" s="1"/>
  <c r="Z396" i="7"/>
  <c r="AA396" i="7" s="1"/>
  <c r="X397" i="7" s="1"/>
  <c r="V402" i="1"/>
  <c r="N403" i="1" s="1"/>
  <c r="P405" i="5"/>
  <c r="V403" i="6"/>
  <c r="N404" i="6" s="1"/>
  <c r="Q405" i="5"/>
  <c r="Q402" i="1"/>
  <c r="O404" i="6"/>
  <c r="O406" i="5"/>
  <c r="V406" i="5" s="1"/>
  <c r="N406" i="5"/>
  <c r="S348" i="1" l="1"/>
  <c r="U348" i="1" s="1"/>
  <c r="R349" i="1" s="1"/>
  <c r="T348" i="1"/>
  <c r="T341" i="6"/>
  <c r="S341" i="6"/>
  <c r="U341" i="6" s="1"/>
  <c r="R342" i="6" s="1"/>
  <c r="T363" i="5"/>
  <c r="S363" i="5"/>
  <c r="U363" i="5" s="1"/>
  <c r="R364" i="5" s="1"/>
  <c r="Y363" i="5"/>
  <c r="Q404" i="6"/>
  <c r="P403" i="1"/>
  <c r="P404" i="6"/>
  <c r="Q403" i="1"/>
  <c r="V404" i="6"/>
  <c r="N405" i="6" s="1"/>
  <c r="Z396" i="8"/>
  <c r="AA396" i="8" s="1"/>
  <c r="X397" i="8" s="1"/>
  <c r="Z397" i="2"/>
  <c r="AA397" i="2" s="1"/>
  <c r="X398" i="2" s="1"/>
  <c r="P35" i="2"/>
  <c r="Q35" i="2" s="1"/>
  <c r="Q406" i="5"/>
  <c r="O407" i="5"/>
  <c r="N407" i="5"/>
  <c r="O405" i="6"/>
  <c r="N404" i="1"/>
  <c r="O404" i="1"/>
  <c r="P406" i="5"/>
  <c r="Z397" i="7"/>
  <c r="AA397" i="7" s="1"/>
  <c r="X398" i="7" s="1"/>
  <c r="P35" i="7"/>
  <c r="Q35" i="7" s="1"/>
  <c r="T349" i="1" l="1"/>
  <c r="S349" i="1"/>
  <c r="U349" i="1" s="1"/>
  <c r="R350" i="1" s="1"/>
  <c r="P404" i="1"/>
  <c r="T342" i="6"/>
  <c r="S342" i="6"/>
  <c r="U342" i="6" s="1"/>
  <c r="R343" i="6" s="1"/>
  <c r="T364" i="5"/>
  <c r="S364" i="5"/>
  <c r="U364" i="5" s="1"/>
  <c r="R365" i="5" s="1"/>
  <c r="Q407" i="5"/>
  <c r="Q404" i="1"/>
  <c r="V404" i="1"/>
  <c r="N405" i="1" s="1"/>
  <c r="P407" i="5"/>
  <c r="V407" i="5"/>
  <c r="N408" i="5" s="1"/>
  <c r="AB398" i="2"/>
  <c r="Z398" i="2"/>
  <c r="AB398" i="7"/>
  <c r="Z398" i="7"/>
  <c r="V405" i="6"/>
  <c r="N406" i="6" s="1"/>
  <c r="P35" i="8"/>
  <c r="Q35" i="8" s="1"/>
  <c r="Z397" i="8"/>
  <c r="AA397" i="8" s="1"/>
  <c r="X398" i="8" s="1"/>
  <c r="P405" i="6"/>
  <c r="O405" i="1"/>
  <c r="V405" i="1" s="1"/>
  <c r="Y398" i="8"/>
  <c r="Y403" i="7"/>
  <c r="Y407" i="7"/>
  <c r="Y408" i="8"/>
  <c r="Y409" i="2"/>
  <c r="Y403" i="8"/>
  <c r="Y402" i="2"/>
  <c r="Y399" i="7"/>
  <c r="Y401" i="7"/>
  <c r="Y409" i="7"/>
  <c r="Y402" i="8"/>
  <c r="Y401" i="2"/>
  <c r="Y400" i="7"/>
  <c r="Y401" i="8"/>
  <c r="Y399" i="2"/>
  <c r="Y404" i="7"/>
  <c r="Y398" i="7"/>
  <c r="Y406" i="8"/>
  <c r="Y402" i="7"/>
  <c r="Y406" i="2"/>
  <c r="Y408" i="7"/>
  <c r="Y409" i="8"/>
  <c r="Y407" i="2"/>
  <c r="Y404" i="8"/>
  <c r="Y399" i="8"/>
  <c r="Y404" i="2"/>
  <c r="Y400" i="8"/>
  <c r="Y407" i="8"/>
  <c r="Y398" i="2"/>
  <c r="AA398" i="2" s="1"/>
  <c r="X399" i="2" s="1"/>
  <c r="Y400" i="2"/>
  <c r="Y403" i="2"/>
  <c r="Y405" i="2"/>
  <c r="Y408" i="2"/>
  <c r="Y406" i="7"/>
  <c r="Y405" i="7"/>
  <c r="Y405" i="8"/>
  <c r="Q405" i="6"/>
  <c r="O408" i="5"/>
  <c r="V408" i="5" s="1"/>
  <c r="O406" i="6"/>
  <c r="V406" i="6" s="1"/>
  <c r="T343" i="6" l="1"/>
  <c r="S343" i="6"/>
  <c r="U343" i="6" s="1"/>
  <c r="R344" i="6" s="1"/>
  <c r="T350" i="1"/>
  <c r="S350" i="1"/>
  <c r="U350" i="1" s="1"/>
  <c r="R351" i="1" s="1"/>
  <c r="E31" i="2"/>
  <c r="F31" i="2" s="1"/>
  <c r="S365" i="5"/>
  <c r="U365" i="5" s="1"/>
  <c r="R366" i="5" s="1"/>
  <c r="T365" i="5"/>
  <c r="AA398" i="7"/>
  <c r="X399" i="7" s="1"/>
  <c r="Z399" i="7" s="1"/>
  <c r="AA399" i="7" s="1"/>
  <c r="X400" i="7" s="1"/>
  <c r="P408" i="5"/>
  <c r="Q408" i="5"/>
  <c r="P406" i="6"/>
  <c r="P405" i="1"/>
  <c r="Q405" i="1"/>
  <c r="AB398" i="8"/>
  <c r="Z398" i="8"/>
  <c r="AA398" i="8" s="1"/>
  <c r="X399" i="8" s="1"/>
  <c r="Z399" i="2"/>
  <c r="AA399" i="2" s="1"/>
  <c r="X400" i="2" s="1"/>
  <c r="Q406" i="6"/>
  <c r="N406" i="1"/>
  <c r="O406" i="1"/>
  <c r="O409" i="5"/>
  <c r="V409" i="5" s="1"/>
  <c r="N409" i="5"/>
  <c r="O407" i="6"/>
  <c r="V407" i="6" s="1"/>
  <c r="N407" i="6"/>
  <c r="S351" i="1" l="1"/>
  <c r="Y351" i="1"/>
  <c r="T351" i="1"/>
  <c r="S344" i="6"/>
  <c r="U344" i="6" s="1"/>
  <c r="R345" i="6" s="1"/>
  <c r="T344" i="6"/>
  <c r="T366" i="5"/>
  <c r="S366" i="5"/>
  <c r="U366" i="5" s="1"/>
  <c r="R367" i="5" s="1"/>
  <c r="T367" i="5" s="1"/>
  <c r="Q406" i="1"/>
  <c r="P406" i="1"/>
  <c r="V406" i="1"/>
  <c r="N407" i="1" s="1"/>
  <c r="Z400" i="2"/>
  <c r="AA400" i="2" s="1"/>
  <c r="X401" i="2" s="1"/>
  <c r="Z400" i="7"/>
  <c r="AA400" i="7" s="1"/>
  <c r="X401" i="7" s="1"/>
  <c r="Z399" i="8"/>
  <c r="AA399" i="8" s="1"/>
  <c r="X400" i="8" s="1"/>
  <c r="Q407" i="6"/>
  <c r="P407" i="6"/>
  <c r="N410" i="5"/>
  <c r="O410" i="5"/>
  <c r="V410" i="5" s="1"/>
  <c r="N408" i="6"/>
  <c r="O408" i="6"/>
  <c r="O407" i="1"/>
  <c r="Q409" i="5"/>
  <c r="P409" i="5"/>
  <c r="S345" i="6" l="1"/>
  <c r="U345" i="6" s="1"/>
  <c r="R346" i="6" s="1"/>
  <c r="T345" i="6"/>
  <c r="S367" i="5"/>
  <c r="Q407" i="1"/>
  <c r="U351" i="1"/>
  <c r="R352" i="1" s="1"/>
  <c r="U367" i="5"/>
  <c r="R368" i="5" s="1"/>
  <c r="S368" i="5" s="1"/>
  <c r="Q410" i="5"/>
  <c r="P407" i="1"/>
  <c r="Z400" i="8"/>
  <c r="AA400" i="8" s="1"/>
  <c r="X401" i="8" s="1"/>
  <c r="Z401" i="7"/>
  <c r="AA401" i="7" s="1"/>
  <c r="X402" i="7" s="1"/>
  <c r="Z401" i="2"/>
  <c r="AA401" i="2" s="1"/>
  <c r="X402" i="2" s="1"/>
  <c r="P408" i="6"/>
  <c r="Q408" i="6"/>
  <c r="D36" i="8"/>
  <c r="N411" i="5"/>
  <c r="O411" i="5"/>
  <c r="O408" i="1"/>
  <c r="V408" i="6"/>
  <c r="N409" i="6" s="1"/>
  <c r="O409" i="6"/>
  <c r="V407" i="1"/>
  <c r="N408" i="1" s="1"/>
  <c r="P410" i="5"/>
  <c r="S352" i="1" l="1"/>
  <c r="U352" i="1" s="1"/>
  <c r="R353" i="1" s="1"/>
  <c r="T352" i="1"/>
  <c r="T368" i="5"/>
  <c r="U368" i="5" s="1"/>
  <c r="R369" i="5" s="1"/>
  <c r="T346" i="6"/>
  <c r="S346" i="6"/>
  <c r="U346" i="6" s="1"/>
  <c r="R347" i="6" s="1"/>
  <c r="P411" i="5"/>
  <c r="P408" i="1"/>
  <c r="Z402" i="2"/>
  <c r="AA402" i="2" s="1"/>
  <c r="X403" i="2" s="1"/>
  <c r="Z402" i="7"/>
  <c r="AA402" i="7" s="1"/>
  <c r="X403" i="7" s="1"/>
  <c r="V409" i="6"/>
  <c r="N410" i="6" s="1"/>
  <c r="Q409" i="6"/>
  <c r="O410" i="6"/>
  <c r="Q411" i="5"/>
  <c r="Z401" i="8"/>
  <c r="AA401" i="8" s="1"/>
  <c r="X402" i="8" s="1"/>
  <c r="P409" i="6"/>
  <c r="V408" i="1"/>
  <c r="N409" i="1" s="1"/>
  <c r="W411" i="5"/>
  <c r="V411" i="5" s="1"/>
  <c r="N412" i="5" s="1"/>
  <c r="O409" i="1"/>
  <c r="Q408" i="1"/>
  <c r="O412" i="5"/>
  <c r="V412" i="5" s="1"/>
  <c r="S369" i="5" l="1"/>
  <c r="U369" i="5" s="1"/>
  <c r="R370" i="5" s="1"/>
  <c r="T369" i="5"/>
  <c r="S347" i="6"/>
  <c r="U347" i="6" s="1"/>
  <c r="R348" i="6" s="1"/>
  <c r="T347" i="6"/>
  <c r="S353" i="1"/>
  <c r="U353" i="1" s="1"/>
  <c r="R354" i="1" s="1"/>
  <c r="T353" i="1"/>
  <c r="P410" i="6"/>
  <c r="Q412" i="5"/>
  <c r="V410" i="6"/>
  <c r="N411" i="6" s="1"/>
  <c r="Q410" i="6"/>
  <c r="T370" i="5"/>
  <c r="S370" i="5"/>
  <c r="U370" i="5" s="1"/>
  <c r="R371" i="5" s="1"/>
  <c r="Z402" i="8"/>
  <c r="AA402" i="8" s="1"/>
  <c r="X403" i="8" s="1"/>
  <c r="Z403" i="7"/>
  <c r="AA403" i="7" s="1"/>
  <c r="X404" i="7" s="1"/>
  <c r="Z403" i="2"/>
  <c r="AA403" i="2" s="1"/>
  <c r="X404" i="2" s="1"/>
  <c r="Q409" i="1"/>
  <c r="O411" i="6"/>
  <c r="D36" i="7"/>
  <c r="O413" i="5"/>
  <c r="Q413" i="5" s="1"/>
  <c r="N413" i="5"/>
  <c r="P409" i="1"/>
  <c r="P412" i="5"/>
  <c r="V409" i="1"/>
  <c r="N410" i="1" s="1"/>
  <c r="O410" i="1"/>
  <c r="V410" i="1" s="1"/>
  <c r="S354" i="1" l="1"/>
  <c r="U354" i="1" s="1"/>
  <c r="R355" i="1" s="1"/>
  <c r="T354" i="1"/>
  <c r="T348" i="6"/>
  <c r="S348" i="6"/>
  <c r="U348" i="6" s="1"/>
  <c r="R349" i="6" s="1"/>
  <c r="P411" i="6"/>
  <c r="Q411" i="6"/>
  <c r="T371" i="5"/>
  <c r="S371" i="5"/>
  <c r="U371" i="5" s="1"/>
  <c r="R372" i="5" s="1"/>
  <c r="P413" i="5"/>
  <c r="Z404" i="7"/>
  <c r="AA404" i="7" s="1"/>
  <c r="X405" i="7" s="1"/>
  <c r="Z403" i="8"/>
  <c r="AA403" i="8" s="1"/>
  <c r="X404" i="8" s="1"/>
  <c r="V413" i="5"/>
  <c r="N414" i="5" s="1"/>
  <c r="P410" i="1"/>
  <c r="Q410" i="1"/>
  <c r="W411" i="6"/>
  <c r="V411" i="6" s="1"/>
  <c r="N412" i="6" s="1"/>
  <c r="N411" i="1"/>
  <c r="O411" i="1"/>
  <c r="Q411" i="1" s="1"/>
  <c r="D36" i="2"/>
  <c r="O414" i="5"/>
  <c r="Z404" i="2"/>
  <c r="AA404" i="2" s="1"/>
  <c r="X405" i="2" s="1"/>
  <c r="O412" i="6"/>
  <c r="V412" i="6" s="1"/>
  <c r="S349" i="6" l="1"/>
  <c r="U349" i="6" s="1"/>
  <c r="R350" i="6" s="1"/>
  <c r="T349" i="6"/>
  <c r="S355" i="1"/>
  <c r="U355" i="1" s="1"/>
  <c r="R356" i="1" s="1"/>
  <c r="T355" i="1"/>
  <c r="S372" i="5"/>
  <c r="T372" i="5"/>
  <c r="Q414" i="5"/>
  <c r="P414" i="5"/>
  <c r="P411" i="1"/>
  <c r="Q412" i="6"/>
  <c r="Z405" i="2"/>
  <c r="AA405" i="2" s="1"/>
  <c r="X406" i="2" s="1"/>
  <c r="N413" i="6"/>
  <c r="O413" i="6"/>
  <c r="V413" i="6" s="1"/>
  <c r="P412" i="6"/>
  <c r="Z404" i="8"/>
  <c r="AA404" i="8" s="1"/>
  <c r="X405" i="8" s="1"/>
  <c r="Z405" i="7"/>
  <c r="AA405" i="7" s="1"/>
  <c r="X406" i="7" s="1"/>
  <c r="W411" i="1"/>
  <c r="V411" i="1" s="1"/>
  <c r="N412" i="1" s="1"/>
  <c r="V414" i="5"/>
  <c r="N415" i="5" s="1"/>
  <c r="O412" i="1"/>
  <c r="V412" i="1" s="1"/>
  <c r="O415" i="5"/>
  <c r="S356" i="1" l="1"/>
  <c r="U356" i="1" s="1"/>
  <c r="R357" i="1" s="1"/>
  <c r="T356" i="1"/>
  <c r="T350" i="6"/>
  <c r="S350" i="6"/>
  <c r="U350" i="6" s="1"/>
  <c r="U372" i="5"/>
  <c r="R373" i="5" s="1"/>
  <c r="P415" i="5"/>
  <c r="P413" i="6"/>
  <c r="Q413" i="6"/>
  <c r="S373" i="5"/>
  <c r="T373" i="5"/>
  <c r="N413" i="1"/>
  <c r="O413" i="1"/>
  <c r="P412" i="1"/>
  <c r="Q412" i="1"/>
  <c r="O416" i="5"/>
  <c r="Z406" i="2"/>
  <c r="AA406" i="2" s="1"/>
  <c r="X407" i="2" s="1"/>
  <c r="Q415" i="5"/>
  <c r="V415" i="5"/>
  <c r="N416" i="5" s="1"/>
  <c r="N414" i="6"/>
  <c r="O414" i="6"/>
  <c r="Z405" i="8"/>
  <c r="AA405" i="8" s="1"/>
  <c r="X406" i="8" s="1"/>
  <c r="Z406" i="7"/>
  <c r="AA406" i="7" s="1"/>
  <c r="X407" i="7" s="1"/>
  <c r="R351" i="6" l="1"/>
  <c r="E31" i="7"/>
  <c r="F31" i="7" s="1"/>
  <c r="S357" i="1"/>
  <c r="T357" i="1"/>
  <c r="U373" i="5"/>
  <c r="R374" i="5" s="1"/>
  <c r="Q416" i="5"/>
  <c r="Z407" i="7"/>
  <c r="AA407" i="7" s="1"/>
  <c r="X408" i="7" s="1"/>
  <c r="Z406" i="8"/>
  <c r="AA406" i="8" s="1"/>
  <c r="X407" i="8" s="1"/>
  <c r="O417" i="5"/>
  <c r="V417" i="5" s="1"/>
  <c r="Q414" i="6"/>
  <c r="P413" i="1"/>
  <c r="Q413" i="1"/>
  <c r="V414" i="6"/>
  <c r="N415" i="6" s="1"/>
  <c r="V416" i="5"/>
  <c r="N417" i="5" s="1"/>
  <c r="V413" i="1"/>
  <c r="N414" i="1" s="1"/>
  <c r="Z407" i="2"/>
  <c r="AA407" i="2" s="1"/>
  <c r="X408" i="2" s="1"/>
  <c r="P414" i="6"/>
  <c r="O415" i="6"/>
  <c r="V415" i="6" s="1"/>
  <c r="P416" i="5"/>
  <c r="O414" i="1"/>
  <c r="V414" i="1" s="1"/>
  <c r="U357" i="1" l="1"/>
  <c r="R358" i="1" s="1"/>
  <c r="Y351" i="6"/>
  <c r="S351" i="6"/>
  <c r="U351" i="6" s="1"/>
  <c r="R352" i="6" s="1"/>
  <c r="T351" i="6"/>
  <c r="Q417" i="5"/>
  <c r="Q414" i="1"/>
  <c r="S374" i="5"/>
  <c r="U374" i="5" s="1"/>
  <c r="T374" i="5"/>
  <c r="Z407" i="8"/>
  <c r="AA407" i="8" s="1"/>
  <c r="X408" i="8" s="1"/>
  <c r="Z408" i="2"/>
  <c r="AA408" i="2" s="1"/>
  <c r="X409" i="2" s="1"/>
  <c r="N416" i="6"/>
  <c r="O416" i="6"/>
  <c r="Q415" i="6"/>
  <c r="Z408" i="7"/>
  <c r="AA408" i="7" s="1"/>
  <c r="X409" i="7" s="1"/>
  <c r="P415" i="6"/>
  <c r="O418" i="5"/>
  <c r="N418" i="5"/>
  <c r="P414" i="1"/>
  <c r="P417" i="5"/>
  <c r="N415" i="1"/>
  <c r="O415" i="1"/>
  <c r="V415" i="1" s="1"/>
  <c r="S352" i="6" l="1"/>
  <c r="U352" i="6" s="1"/>
  <c r="R353" i="6" s="1"/>
  <c r="T352" i="6"/>
  <c r="T358" i="1"/>
  <c r="S358" i="1"/>
  <c r="U358" i="1" s="1"/>
  <c r="R359" i="1" s="1"/>
  <c r="Q416" i="6"/>
  <c r="Q415" i="1"/>
  <c r="R375" i="5"/>
  <c r="E33" i="8"/>
  <c r="F33" i="8" s="1"/>
  <c r="Z409" i="2"/>
  <c r="AA409" i="2" s="1"/>
  <c r="X410" i="2" s="1"/>
  <c r="P36" i="2"/>
  <c r="Q36" i="2" s="1"/>
  <c r="Z408" i="8"/>
  <c r="AA408" i="8" s="1"/>
  <c r="X409" i="8" s="1"/>
  <c r="Q418" i="5"/>
  <c r="P418" i="5"/>
  <c r="V416" i="6"/>
  <c r="N417" i="6" s="1"/>
  <c r="P415" i="1"/>
  <c r="O419" i="5"/>
  <c r="V419" i="5" s="1"/>
  <c r="P416" i="6"/>
  <c r="V418" i="5"/>
  <c r="N419" i="5" s="1"/>
  <c r="O417" i="6"/>
  <c r="V417" i="6" s="1"/>
  <c r="N416" i="1"/>
  <c r="O416" i="1"/>
  <c r="V416" i="1" s="1"/>
  <c r="P36" i="7"/>
  <c r="Q36" i="7" s="1"/>
  <c r="Z409" i="7"/>
  <c r="AA409" i="7" s="1"/>
  <c r="X410" i="7" s="1"/>
  <c r="T359" i="1" l="1"/>
  <c r="S359" i="1"/>
  <c r="U359" i="1" s="1"/>
  <c r="R360" i="1" s="1"/>
  <c r="S353" i="6"/>
  <c r="U353" i="6" s="1"/>
  <c r="R354" i="6" s="1"/>
  <c r="T353" i="6"/>
  <c r="Y375" i="5"/>
  <c r="T375" i="5"/>
  <c r="S375" i="5"/>
  <c r="U375" i="5" s="1"/>
  <c r="R376" i="5" s="1"/>
  <c r="O418" i="6"/>
  <c r="V418" i="6" s="1"/>
  <c r="N418" i="6"/>
  <c r="P417" i="6"/>
  <c r="Q417" i="6"/>
  <c r="AB410" i="2"/>
  <c r="Z410" i="2"/>
  <c r="O420" i="5"/>
  <c r="V420" i="5" s="1"/>
  <c r="N420" i="5"/>
  <c r="P419" i="5"/>
  <c r="AB410" i="7"/>
  <c r="Z410" i="7"/>
  <c r="Y416" i="7"/>
  <c r="Y418" i="2"/>
  <c r="Y412" i="8"/>
  <c r="Y420" i="7"/>
  <c r="Y414" i="7"/>
  <c r="Y410" i="8"/>
  <c r="Y412" i="2"/>
  <c r="Y417" i="8"/>
  <c r="Y413" i="7"/>
  <c r="Y414" i="8"/>
  <c r="Y411" i="2"/>
  <c r="Y415" i="8"/>
  <c r="Y410" i="7"/>
  <c r="Y419" i="8"/>
  <c r="Y415" i="2"/>
  <c r="Y416" i="8"/>
  <c r="Y414" i="2"/>
  <c r="Y420" i="8"/>
  <c r="Y417" i="2"/>
  <c r="Y415" i="7"/>
  <c r="Y411" i="8"/>
  <c r="Y416" i="2"/>
  <c r="Y417" i="7"/>
  <c r="Y418" i="8"/>
  <c r="Y412" i="7"/>
  <c r="Y419" i="7"/>
  <c r="Y418" i="7"/>
  <c r="Y411" i="7"/>
  <c r="Y419" i="2"/>
  <c r="Y413" i="8"/>
  <c r="Y420" i="2"/>
  <c r="Y413" i="2"/>
  <c r="Y410" i="2"/>
  <c r="AA410" i="2" s="1"/>
  <c r="X411" i="2" s="1"/>
  <c r="Q419" i="5"/>
  <c r="P416" i="1"/>
  <c r="Q416" i="1"/>
  <c r="Z409" i="8"/>
  <c r="AA409" i="8" s="1"/>
  <c r="X410" i="8" s="1"/>
  <c r="P36" i="8"/>
  <c r="Q36" i="8" s="1"/>
  <c r="N417" i="1"/>
  <c r="O417" i="1"/>
  <c r="V417" i="1" s="1"/>
  <c r="T360" i="1" l="1"/>
  <c r="S360" i="1"/>
  <c r="U360" i="1" s="1"/>
  <c r="R361" i="1" s="1"/>
  <c r="S354" i="6"/>
  <c r="U354" i="6" s="1"/>
  <c r="R355" i="6" s="1"/>
  <c r="T354" i="6"/>
  <c r="AA410" i="7"/>
  <c r="X411" i="7" s="1"/>
  <c r="Z411" i="7" s="1"/>
  <c r="AA411" i="7" s="1"/>
  <c r="X412" i="7" s="1"/>
  <c r="P417" i="1"/>
  <c r="P420" i="5"/>
  <c r="T376" i="5"/>
  <c r="S376" i="5"/>
  <c r="U376" i="5" s="1"/>
  <c r="R377" i="5" s="1"/>
  <c r="P418" i="6"/>
  <c r="Z411" i="2"/>
  <c r="AA411" i="2" s="1"/>
  <c r="X412" i="2" s="1"/>
  <c r="Z410" i="8"/>
  <c r="AA410" i="8" s="1"/>
  <c r="X411" i="8" s="1"/>
  <c r="AB410" i="8"/>
  <c r="Q418" i="6"/>
  <c r="AG5" i="2"/>
  <c r="AG5" i="8"/>
  <c r="AG5" i="7"/>
  <c r="O419" i="6"/>
  <c r="N419" i="6"/>
  <c r="Q417" i="1"/>
  <c r="O421" i="5"/>
  <c r="V421" i="5" s="1"/>
  <c r="N421" i="5"/>
  <c r="N418" i="1"/>
  <c r="O418" i="1"/>
  <c r="Q420" i="5"/>
  <c r="S361" i="1" l="1"/>
  <c r="U361" i="1" s="1"/>
  <c r="R362" i="1" s="1"/>
  <c r="T361" i="1"/>
  <c r="T355" i="6"/>
  <c r="S355" i="6"/>
  <c r="U355" i="6" s="1"/>
  <c r="R356" i="6" s="1"/>
  <c r="P418" i="1"/>
  <c r="P419" i="6"/>
  <c r="Q418" i="1"/>
  <c r="S377" i="5"/>
  <c r="U377" i="5" s="1"/>
  <c r="R378" i="5" s="1"/>
  <c r="T377" i="5"/>
  <c r="V418" i="1"/>
  <c r="N419" i="1" s="1"/>
  <c r="Z411" i="8"/>
  <c r="AA411" i="8" s="1"/>
  <c r="X412" i="8" s="1"/>
  <c r="Z412" i="2"/>
  <c r="AA412" i="2" s="1"/>
  <c r="X413" i="2" s="1"/>
  <c r="Z412" i="7"/>
  <c r="AA412" i="7" s="1"/>
  <c r="X413" i="7" s="1"/>
  <c r="Q419" i="6"/>
  <c r="Q421" i="5"/>
  <c r="O420" i="6"/>
  <c r="V420" i="6" s="1"/>
  <c r="P421" i="5"/>
  <c r="V419" i="6"/>
  <c r="N420" i="6" s="1"/>
  <c r="O419" i="1"/>
  <c r="V419" i="1" s="1"/>
  <c r="O422" i="5"/>
  <c r="F28" i="5" s="1"/>
  <c r="N422" i="5"/>
  <c r="AD2" i="8" s="1"/>
  <c r="S356" i="6" l="1"/>
  <c r="U356" i="6" s="1"/>
  <c r="R357" i="6" s="1"/>
  <c r="T356" i="6"/>
  <c r="E32" i="2"/>
  <c r="F32" i="2" s="1"/>
  <c r="S362" i="1"/>
  <c r="U362" i="1" s="1"/>
  <c r="R363" i="1" s="1"/>
  <c r="T362" i="1"/>
  <c r="V422" i="5"/>
  <c r="I13" i="5" s="1"/>
  <c r="E95" i="1" s="1"/>
  <c r="Q419" i="1"/>
  <c r="P422" i="5"/>
  <c r="Q422" i="5"/>
  <c r="C21" i="5" s="1"/>
  <c r="S378" i="5"/>
  <c r="T378" i="5"/>
  <c r="Z413" i="7"/>
  <c r="AA413" i="7" s="1"/>
  <c r="X414" i="7" s="1"/>
  <c r="O421" i="6"/>
  <c r="V421" i="6" s="1"/>
  <c r="N421" i="6"/>
  <c r="P420" i="6"/>
  <c r="Q420" i="6"/>
  <c r="Z413" i="2"/>
  <c r="AA413" i="2" s="1"/>
  <c r="X414" i="2" s="1"/>
  <c r="Z412" i="8"/>
  <c r="AA412" i="8" s="1"/>
  <c r="X413" i="8" s="1"/>
  <c r="D30" i="5"/>
  <c r="J18" i="5"/>
  <c r="J20" i="5" s="1"/>
  <c r="D36" i="5"/>
  <c r="I12" i="5"/>
  <c r="E94" i="1" s="1"/>
  <c r="D51" i="5"/>
  <c r="D46" i="5"/>
  <c r="D48" i="5"/>
  <c r="D45" i="5"/>
  <c r="D32" i="5"/>
  <c r="D55" i="5"/>
  <c r="D44" i="5"/>
  <c r="D53" i="5"/>
  <c r="D57" i="5"/>
  <c r="D35" i="5"/>
  <c r="D59" i="5"/>
  <c r="D40" i="5"/>
  <c r="D49" i="5"/>
  <c r="D38" i="5"/>
  <c r="D31" i="5"/>
  <c r="D50" i="5"/>
  <c r="D29" i="5"/>
  <c r="D52" i="5"/>
  <c r="D58" i="5"/>
  <c r="D39" i="5"/>
  <c r="D54" i="5"/>
  <c r="D34" i="5"/>
  <c r="D43" i="5"/>
  <c r="D56" i="5"/>
  <c r="D42" i="5"/>
  <c r="D33" i="5"/>
  <c r="D37" i="5"/>
  <c r="D47" i="5"/>
  <c r="D41" i="5"/>
  <c r="N420" i="1"/>
  <c r="O420" i="1"/>
  <c r="V420" i="1" s="1"/>
  <c r="G46" i="9"/>
  <c r="C22" i="5"/>
  <c r="I100" i="1" s="1"/>
  <c r="P419" i="1"/>
  <c r="Y363" i="1" l="1"/>
  <c r="T363" i="1"/>
  <c r="S363" i="1"/>
  <c r="U363" i="1" s="1"/>
  <c r="R364" i="1" s="1"/>
  <c r="T357" i="6"/>
  <c r="S357" i="6"/>
  <c r="U357" i="6" s="1"/>
  <c r="R358" i="6" s="1"/>
  <c r="P420" i="1"/>
  <c r="U378" i="5"/>
  <c r="R379" i="5" s="1"/>
  <c r="P421" i="6"/>
  <c r="Z414" i="7"/>
  <c r="AA414" i="7" s="1"/>
  <c r="X415" i="7" s="1"/>
  <c r="Z413" i="8"/>
  <c r="AA413" i="8" s="1"/>
  <c r="X414" i="8" s="1"/>
  <c r="Z414" i="2"/>
  <c r="AA414" i="2" s="1"/>
  <c r="X415" i="2" s="1"/>
  <c r="F56" i="5"/>
  <c r="G56" i="5" s="1"/>
  <c r="E34" i="9" s="1"/>
  <c r="J34" i="9" s="1"/>
  <c r="E56" i="5"/>
  <c r="F59" i="5"/>
  <c r="E51" i="5"/>
  <c r="F51" i="5"/>
  <c r="F54" i="5"/>
  <c r="G54" i="5" s="1"/>
  <c r="E32" i="9" s="1"/>
  <c r="J32" i="9" s="1"/>
  <c r="E54" i="5"/>
  <c r="F35" i="5"/>
  <c r="E35" i="5"/>
  <c r="F39" i="5"/>
  <c r="E39" i="5"/>
  <c r="E57" i="5"/>
  <c r="F57" i="5"/>
  <c r="F36" i="5"/>
  <c r="E36" i="5"/>
  <c r="N422" i="6"/>
  <c r="AD2" i="7" s="1"/>
  <c r="O422" i="6"/>
  <c r="F28" i="6" s="1"/>
  <c r="E40" i="5"/>
  <c r="F40" i="5"/>
  <c r="N421" i="1"/>
  <c r="O421" i="1"/>
  <c r="V421" i="1" s="1"/>
  <c r="E53" i="5"/>
  <c r="G53" i="5" s="1"/>
  <c r="E31" i="9" s="1"/>
  <c r="J31" i="9" s="1"/>
  <c r="F53" i="5"/>
  <c r="E52" i="5"/>
  <c r="F52" i="5"/>
  <c r="F44" i="5"/>
  <c r="E44" i="5"/>
  <c r="E30" i="5"/>
  <c r="F30" i="5"/>
  <c r="F43" i="5"/>
  <c r="E43" i="5"/>
  <c r="F55" i="5"/>
  <c r="E55" i="5"/>
  <c r="F58" i="5"/>
  <c r="E58" i="5"/>
  <c r="F50" i="5"/>
  <c r="E50" i="5"/>
  <c r="Q421" i="6"/>
  <c r="F46" i="5"/>
  <c r="E46" i="5"/>
  <c r="E47" i="5"/>
  <c r="F47" i="5"/>
  <c r="E37" i="5"/>
  <c r="F37" i="5"/>
  <c r="F31" i="5"/>
  <c r="E31" i="5"/>
  <c r="F41" i="5"/>
  <c r="E41" i="5"/>
  <c r="F29" i="5"/>
  <c r="E29" i="5"/>
  <c r="Q420" i="1"/>
  <c r="E33" i="5"/>
  <c r="F33" i="5"/>
  <c r="F38" i="5"/>
  <c r="E38" i="5"/>
  <c r="E32" i="5"/>
  <c r="F32" i="5"/>
  <c r="E48" i="5"/>
  <c r="F48" i="5"/>
  <c r="E34" i="5"/>
  <c r="F34" i="5"/>
  <c r="F42" i="5"/>
  <c r="E42" i="5"/>
  <c r="F49" i="5"/>
  <c r="E49" i="5"/>
  <c r="E45" i="5"/>
  <c r="F45" i="5"/>
  <c r="G34" i="5" l="1"/>
  <c r="E12" i="9" s="1"/>
  <c r="J12" i="9" s="1"/>
  <c r="T358" i="6"/>
  <c r="S358" i="6"/>
  <c r="U358" i="6" s="1"/>
  <c r="R359" i="6" s="1"/>
  <c r="T364" i="1"/>
  <c r="S364" i="1"/>
  <c r="U364" i="1" s="1"/>
  <c r="R365" i="1" s="1"/>
  <c r="G48" i="5"/>
  <c r="E26" i="9" s="1"/>
  <c r="J26" i="9" s="1"/>
  <c r="G41" i="5"/>
  <c r="E19" i="9" s="1"/>
  <c r="J19" i="9" s="1"/>
  <c r="G55" i="5"/>
  <c r="E33" i="9" s="1"/>
  <c r="J33" i="9" s="1"/>
  <c r="G49" i="5"/>
  <c r="E27" i="9" s="1"/>
  <c r="J27" i="9" s="1"/>
  <c r="G33" i="5"/>
  <c r="E11" i="9" s="1"/>
  <c r="J11" i="9" s="1"/>
  <c r="G30" i="5"/>
  <c r="E8" i="9" s="1"/>
  <c r="J8" i="9" s="1"/>
  <c r="G51" i="5"/>
  <c r="E29" i="9" s="1"/>
  <c r="J29" i="9" s="1"/>
  <c r="G50" i="5"/>
  <c r="E28" i="9" s="1"/>
  <c r="J28" i="9" s="1"/>
  <c r="G35" i="5"/>
  <c r="E13" i="9" s="1"/>
  <c r="J13" i="9" s="1"/>
  <c r="G43" i="5"/>
  <c r="E21" i="9" s="1"/>
  <c r="J21" i="9" s="1"/>
  <c r="G36" i="5"/>
  <c r="E14" i="9" s="1"/>
  <c r="J14" i="9" s="1"/>
  <c r="G29" i="5"/>
  <c r="E7" i="9" s="1"/>
  <c r="J7" i="9" s="1"/>
  <c r="G32" i="5"/>
  <c r="E10" i="9" s="1"/>
  <c r="J10" i="9" s="1"/>
  <c r="Q421" i="1"/>
  <c r="G45" i="5"/>
  <c r="E23" i="9" s="1"/>
  <c r="J23" i="9" s="1"/>
  <c r="G38" i="5"/>
  <c r="E16" i="9" s="1"/>
  <c r="J16" i="9" s="1"/>
  <c r="G42" i="5"/>
  <c r="E20" i="9" s="1"/>
  <c r="J20" i="9" s="1"/>
  <c r="G44" i="5"/>
  <c r="E22" i="9" s="1"/>
  <c r="J22" i="9" s="1"/>
  <c r="G46" i="5"/>
  <c r="E24" i="9" s="1"/>
  <c r="J24" i="9" s="1"/>
  <c r="G39" i="5"/>
  <c r="E17" i="9" s="1"/>
  <c r="J17" i="9" s="1"/>
  <c r="P421" i="1"/>
  <c r="G40" i="5"/>
  <c r="E18" i="9" s="1"/>
  <c r="J18" i="9" s="1"/>
  <c r="G58" i="5"/>
  <c r="E36" i="9" s="1"/>
  <c r="J36" i="9" s="1"/>
  <c r="G31" i="5"/>
  <c r="E9" i="9" s="1"/>
  <c r="J9" i="9" s="1"/>
  <c r="G52" i="5"/>
  <c r="E30" i="9" s="1"/>
  <c r="J30" i="9" s="1"/>
  <c r="P422" i="6"/>
  <c r="G37" i="5"/>
  <c r="E15" i="9" s="1"/>
  <c r="J15" i="9" s="1"/>
  <c r="G47" i="5"/>
  <c r="E25" i="9" s="1"/>
  <c r="J25" i="9" s="1"/>
  <c r="G57" i="5"/>
  <c r="E35" i="9" s="1"/>
  <c r="J35" i="9" s="1"/>
  <c r="S379" i="5"/>
  <c r="T379" i="5"/>
  <c r="Z415" i="2"/>
  <c r="AA415" i="2" s="1"/>
  <c r="X416" i="2" s="1"/>
  <c r="Z414" i="8"/>
  <c r="AA414" i="8" s="1"/>
  <c r="X415" i="8" s="1"/>
  <c r="Z415" i="7"/>
  <c r="AA415" i="7" s="1"/>
  <c r="X416" i="7" s="1"/>
  <c r="G45" i="9"/>
  <c r="C22" i="6"/>
  <c r="I99" i="1" s="1"/>
  <c r="Q422" i="6"/>
  <c r="C21" i="6" s="1"/>
  <c r="N422" i="1"/>
  <c r="AD2" i="2" s="1"/>
  <c r="O422" i="1"/>
  <c r="F28" i="1" s="1"/>
  <c r="V422" i="6"/>
  <c r="I13" i="6" s="1"/>
  <c r="E92" i="1" s="1"/>
  <c r="T365" i="1" l="1"/>
  <c r="S365" i="1"/>
  <c r="U365" i="1" s="1"/>
  <c r="R366" i="1" s="1"/>
  <c r="S359" i="6"/>
  <c r="U359" i="6" s="1"/>
  <c r="R360" i="6" s="1"/>
  <c r="T359" i="6"/>
  <c r="P422" i="1"/>
  <c r="U379" i="5"/>
  <c r="R380" i="5" s="1"/>
  <c r="Z416" i="7"/>
  <c r="AA416" i="7" s="1"/>
  <c r="X417" i="7" s="1"/>
  <c r="Z416" i="2"/>
  <c r="AA416" i="2" s="1"/>
  <c r="X417" i="2" s="1"/>
  <c r="D32" i="6"/>
  <c r="D43" i="6"/>
  <c r="J18" i="6"/>
  <c r="J20" i="6" s="1"/>
  <c r="D29" i="6"/>
  <c r="D54" i="6"/>
  <c r="D53" i="6"/>
  <c r="D48" i="6"/>
  <c r="D49" i="6"/>
  <c r="D42" i="6"/>
  <c r="D33" i="6"/>
  <c r="D56" i="6"/>
  <c r="D45" i="6"/>
  <c r="D57" i="6"/>
  <c r="D44" i="6"/>
  <c r="D40" i="6"/>
  <c r="I12" i="6"/>
  <c r="E91" i="1" s="1"/>
  <c r="D37" i="6"/>
  <c r="D51" i="6"/>
  <c r="D38" i="6"/>
  <c r="D39" i="6"/>
  <c r="D31" i="6"/>
  <c r="D55" i="6"/>
  <c r="D36" i="6"/>
  <c r="D46" i="6"/>
  <c r="D34" i="6"/>
  <c r="D47" i="6"/>
  <c r="D52" i="6"/>
  <c r="D35" i="6"/>
  <c r="D50" i="6"/>
  <c r="D30" i="6"/>
  <c r="D41" i="6"/>
  <c r="Z415" i="8"/>
  <c r="AA415" i="8" s="1"/>
  <c r="X416" i="8" s="1"/>
  <c r="Q422" i="1"/>
  <c r="C21" i="1" s="1"/>
  <c r="V422" i="1"/>
  <c r="I13" i="1" s="1"/>
  <c r="E89" i="1" s="1"/>
  <c r="F2" i="4"/>
  <c r="C22" i="1"/>
  <c r="I98" i="1" s="1"/>
  <c r="G44" i="9"/>
  <c r="S366" i="1" l="1"/>
  <c r="U366" i="1" s="1"/>
  <c r="R367" i="1" s="1"/>
  <c r="T366" i="1"/>
  <c r="T360" i="6"/>
  <c r="S360" i="6"/>
  <c r="U360" i="6" s="1"/>
  <c r="R361" i="6" s="1"/>
  <c r="T380" i="5"/>
  <c r="S380" i="5"/>
  <c r="Z416" i="8"/>
  <c r="AA416" i="8" s="1"/>
  <c r="X417" i="8" s="1"/>
  <c r="Z417" i="2"/>
  <c r="AA417" i="2" s="1"/>
  <c r="X418" i="2" s="1"/>
  <c r="Z417" i="7"/>
  <c r="AA417" i="7" s="1"/>
  <c r="X418" i="7" s="1"/>
  <c r="F34" i="6"/>
  <c r="E34" i="6"/>
  <c r="E53" i="6"/>
  <c r="F53" i="6"/>
  <c r="F40" i="6"/>
  <c r="E40" i="6"/>
  <c r="F54" i="6"/>
  <c r="E54" i="6"/>
  <c r="E29" i="6"/>
  <c r="F29" i="6"/>
  <c r="E46" i="6"/>
  <c r="F46" i="6"/>
  <c r="F44" i="6"/>
  <c r="G44" i="6" s="1"/>
  <c r="D22" i="9" s="1"/>
  <c r="I22" i="9" s="1"/>
  <c r="E44" i="6"/>
  <c r="F55" i="6"/>
  <c r="E55" i="6"/>
  <c r="F57" i="6"/>
  <c r="F43" i="6"/>
  <c r="E43" i="6"/>
  <c r="E31" i="6"/>
  <c r="F31" i="6"/>
  <c r="F45" i="6"/>
  <c r="E45" i="6"/>
  <c r="E32" i="6"/>
  <c r="F32" i="6"/>
  <c r="F47" i="6"/>
  <c r="E47" i="6"/>
  <c r="D49" i="1"/>
  <c r="D54" i="1"/>
  <c r="D51" i="1"/>
  <c r="D56" i="1"/>
  <c r="D29" i="1"/>
  <c r="D44" i="1"/>
  <c r="J18" i="1"/>
  <c r="J20" i="1" s="1"/>
  <c r="D38" i="1"/>
  <c r="D33" i="1"/>
  <c r="D41" i="1"/>
  <c r="D57" i="1"/>
  <c r="D31" i="1"/>
  <c r="D48" i="1"/>
  <c r="D53" i="1"/>
  <c r="D34" i="1"/>
  <c r="D30" i="1"/>
  <c r="D45" i="1"/>
  <c r="D46" i="1"/>
  <c r="D32" i="1"/>
  <c r="D58" i="1"/>
  <c r="I12" i="1"/>
  <c r="E88" i="1" s="1"/>
  <c r="D35" i="1"/>
  <c r="D36" i="1"/>
  <c r="D43" i="1"/>
  <c r="D42" i="1"/>
  <c r="D40" i="1"/>
  <c r="D50" i="1"/>
  <c r="D52" i="1"/>
  <c r="D39" i="1"/>
  <c r="D47" i="1"/>
  <c r="D37" i="1"/>
  <c r="D55" i="1"/>
  <c r="F36" i="6"/>
  <c r="E36" i="6"/>
  <c r="E41" i="6"/>
  <c r="F41" i="6"/>
  <c r="F56" i="6"/>
  <c r="E56" i="6"/>
  <c r="E48" i="6"/>
  <c r="F48" i="6"/>
  <c r="F30" i="6"/>
  <c r="E30" i="6"/>
  <c r="F39" i="6"/>
  <c r="E39" i="6"/>
  <c r="F33" i="6"/>
  <c r="G33" i="6" s="1"/>
  <c r="D11" i="9" s="1"/>
  <c r="I11" i="9" s="1"/>
  <c r="E33" i="6"/>
  <c r="E50" i="6"/>
  <c r="F50" i="6"/>
  <c r="G50" i="6" s="1"/>
  <c r="D28" i="9" s="1"/>
  <c r="I28" i="9" s="1"/>
  <c r="F38" i="6"/>
  <c r="E38" i="6"/>
  <c r="E51" i="6"/>
  <c r="F51" i="6"/>
  <c r="E42" i="6"/>
  <c r="F42" i="6"/>
  <c r="F35" i="6"/>
  <c r="E35" i="6"/>
  <c r="E52" i="6"/>
  <c r="F52" i="6"/>
  <c r="F37" i="6"/>
  <c r="E37" i="6"/>
  <c r="F49" i="6"/>
  <c r="E49" i="6"/>
  <c r="T361" i="6" l="1"/>
  <c r="S361" i="6"/>
  <c r="U361" i="6" s="1"/>
  <c r="R362" i="6" s="1"/>
  <c r="S367" i="1"/>
  <c r="U367" i="1" s="1"/>
  <c r="R368" i="1" s="1"/>
  <c r="T367" i="1"/>
  <c r="G51" i="6"/>
  <c r="D29" i="9" s="1"/>
  <c r="I29" i="9" s="1"/>
  <c r="G48" i="6"/>
  <c r="D26" i="9" s="1"/>
  <c r="I26" i="9" s="1"/>
  <c r="G52" i="6"/>
  <c r="D30" i="9" s="1"/>
  <c r="I30" i="9" s="1"/>
  <c r="G55" i="6"/>
  <c r="D33" i="9" s="1"/>
  <c r="I33" i="9" s="1"/>
  <c r="G34" i="6"/>
  <c r="D12" i="9" s="1"/>
  <c r="I12" i="9" s="1"/>
  <c r="G40" i="6"/>
  <c r="D18" i="9" s="1"/>
  <c r="I18" i="9" s="1"/>
  <c r="G42" i="6"/>
  <c r="D20" i="9" s="1"/>
  <c r="I20" i="9" s="1"/>
  <c r="G30" i="6"/>
  <c r="D8" i="9" s="1"/>
  <c r="I8" i="9" s="1"/>
  <c r="G45" i="6"/>
  <c r="D23" i="9" s="1"/>
  <c r="I23" i="9" s="1"/>
  <c r="G43" i="6"/>
  <c r="D21" i="9" s="1"/>
  <c r="I21" i="9" s="1"/>
  <c r="G39" i="6"/>
  <c r="D17" i="9" s="1"/>
  <c r="I17" i="9" s="1"/>
  <c r="G32" i="6"/>
  <c r="D10" i="9" s="1"/>
  <c r="I10" i="9" s="1"/>
  <c r="G49" i="6"/>
  <c r="D27" i="9" s="1"/>
  <c r="I27" i="9" s="1"/>
  <c r="G36" i="6"/>
  <c r="D14" i="9" s="1"/>
  <c r="I14" i="9" s="1"/>
  <c r="G47" i="6"/>
  <c r="D25" i="9" s="1"/>
  <c r="I25" i="9" s="1"/>
  <c r="G54" i="6"/>
  <c r="D32" i="9" s="1"/>
  <c r="I32" i="9" s="1"/>
  <c r="G37" i="6"/>
  <c r="D15" i="9" s="1"/>
  <c r="I15" i="9" s="1"/>
  <c r="G38" i="6"/>
  <c r="D16" i="9" s="1"/>
  <c r="I16" i="9" s="1"/>
  <c r="G53" i="6"/>
  <c r="D31" i="9" s="1"/>
  <c r="I31" i="9" s="1"/>
  <c r="G46" i="6"/>
  <c r="D24" i="9" s="1"/>
  <c r="I24" i="9" s="1"/>
  <c r="G35" i="6"/>
  <c r="D13" i="9" s="1"/>
  <c r="I13" i="9" s="1"/>
  <c r="G31" i="6"/>
  <c r="D9" i="9" s="1"/>
  <c r="I9" i="9" s="1"/>
  <c r="U380" i="5"/>
  <c r="R381" i="5" s="1"/>
  <c r="G29" i="6"/>
  <c r="D7" i="9" s="1"/>
  <c r="I7" i="9" s="1"/>
  <c r="G56" i="6"/>
  <c r="D34" i="9" s="1"/>
  <c r="I34" i="9" s="1"/>
  <c r="G41" i="6"/>
  <c r="D19" i="9" s="1"/>
  <c r="I19" i="9" s="1"/>
  <c r="Z418" i="7"/>
  <c r="AA418" i="7" s="1"/>
  <c r="X419" i="7" s="1"/>
  <c r="Z417" i="8"/>
  <c r="AA417" i="8" s="1"/>
  <c r="X418" i="8" s="1"/>
  <c r="D15" i="4"/>
  <c r="J15" i="4"/>
  <c r="F41" i="1"/>
  <c r="F15" i="4" s="1"/>
  <c r="E41" i="1"/>
  <c r="E15" i="4" s="1"/>
  <c r="D11" i="4"/>
  <c r="E37" i="1"/>
  <c r="E11" i="4" s="1"/>
  <c r="F37" i="1"/>
  <c r="F11" i="4" s="1"/>
  <c r="J11" i="4"/>
  <c r="J7" i="4"/>
  <c r="D7" i="4"/>
  <c r="E33" i="1"/>
  <c r="E7" i="4" s="1"/>
  <c r="F33" i="1"/>
  <c r="F7" i="4" s="1"/>
  <c r="D21" i="4"/>
  <c r="J21" i="4"/>
  <c r="E47" i="1"/>
  <c r="E21" i="4" s="1"/>
  <c r="F47" i="1"/>
  <c r="F21" i="4" s="1"/>
  <c r="D32" i="4"/>
  <c r="F58" i="1"/>
  <c r="F32" i="4" s="1"/>
  <c r="D12" i="4"/>
  <c r="J12" i="4"/>
  <c r="E38" i="1"/>
  <c r="E12" i="4" s="1"/>
  <c r="F38" i="1"/>
  <c r="F12" i="4" s="1"/>
  <c r="D6" i="4"/>
  <c r="F32" i="1"/>
  <c r="F6" i="4" s="1"/>
  <c r="E32" i="1"/>
  <c r="E6" i="4" s="1"/>
  <c r="J6" i="4"/>
  <c r="D13" i="4"/>
  <c r="F39" i="1"/>
  <c r="F13" i="4" s="1"/>
  <c r="E39" i="1"/>
  <c r="E13" i="4" s="1"/>
  <c r="J13" i="4"/>
  <c r="D20" i="4"/>
  <c r="F46" i="1"/>
  <c r="F20" i="4" s="1"/>
  <c r="J20" i="4"/>
  <c r="E46" i="1"/>
  <c r="E20" i="4" s="1"/>
  <c r="D18" i="4"/>
  <c r="F44" i="1"/>
  <c r="F18" i="4" s="1"/>
  <c r="E44" i="1"/>
  <c r="E18" i="4" s="1"/>
  <c r="J18" i="4"/>
  <c r="E52" i="1"/>
  <c r="E26" i="4" s="1"/>
  <c r="D26" i="4"/>
  <c r="J26" i="4"/>
  <c r="F52" i="1"/>
  <c r="F26" i="4" s="1"/>
  <c r="D19" i="4"/>
  <c r="E45" i="1"/>
  <c r="E19" i="4" s="1"/>
  <c r="J19" i="4"/>
  <c r="F45" i="1"/>
  <c r="F19" i="4" s="1"/>
  <c r="J24" i="4"/>
  <c r="E50" i="1"/>
  <c r="E24" i="4" s="1"/>
  <c r="D24" i="4"/>
  <c r="F50" i="1"/>
  <c r="F24" i="4" s="1"/>
  <c r="D4" i="4"/>
  <c r="J4" i="4"/>
  <c r="F30" i="1"/>
  <c r="F4" i="4" s="1"/>
  <c r="E30" i="1"/>
  <c r="E4" i="4" s="1"/>
  <c r="E29" i="1"/>
  <c r="E3" i="4" s="1"/>
  <c r="J3" i="4"/>
  <c r="D3" i="4"/>
  <c r="F29" i="1"/>
  <c r="F3" i="4" s="1"/>
  <c r="J29" i="4"/>
  <c r="F55" i="1"/>
  <c r="F29" i="4" s="1"/>
  <c r="D29" i="4"/>
  <c r="E55" i="1"/>
  <c r="E29" i="4" s="1"/>
  <c r="D14" i="4"/>
  <c r="F40" i="1"/>
  <c r="F14" i="4" s="1"/>
  <c r="J14" i="4"/>
  <c r="E40" i="1"/>
  <c r="E14" i="4" s="1"/>
  <c r="D8" i="4"/>
  <c r="F34" i="1"/>
  <c r="F8" i="4" s="1"/>
  <c r="E34" i="1"/>
  <c r="E8" i="4" s="1"/>
  <c r="J8" i="4"/>
  <c r="D30" i="4"/>
  <c r="F56" i="1"/>
  <c r="F30" i="4" s="1"/>
  <c r="E56" i="1"/>
  <c r="E30" i="4" s="1"/>
  <c r="J30" i="4"/>
  <c r="D16" i="4"/>
  <c r="J16" i="4"/>
  <c r="E42" i="1"/>
  <c r="E16" i="4" s="1"/>
  <c r="F42" i="1"/>
  <c r="F16" i="4" s="1"/>
  <c r="J27" i="4"/>
  <c r="D27" i="4"/>
  <c r="F53" i="1"/>
  <c r="F27" i="4" s="1"/>
  <c r="E53" i="1"/>
  <c r="E27" i="4" s="1"/>
  <c r="D25" i="4"/>
  <c r="F51" i="1"/>
  <c r="F25" i="4" s="1"/>
  <c r="E51" i="1"/>
  <c r="E25" i="4" s="1"/>
  <c r="J25" i="4"/>
  <c r="F43" i="1"/>
  <c r="F17" i="4" s="1"/>
  <c r="D17" i="4"/>
  <c r="J17" i="4"/>
  <c r="E43" i="1"/>
  <c r="E17" i="4" s="1"/>
  <c r="D22" i="4"/>
  <c r="F48" i="1"/>
  <c r="F22" i="4" s="1"/>
  <c r="E48" i="1"/>
  <c r="E22" i="4" s="1"/>
  <c r="J22" i="4"/>
  <c r="D28" i="4"/>
  <c r="E54" i="1"/>
  <c r="E28" i="4" s="1"/>
  <c r="J28" i="4"/>
  <c r="F54" i="1"/>
  <c r="F28" i="4" s="1"/>
  <c r="D10" i="4"/>
  <c r="E36" i="1"/>
  <c r="E10" i="4" s="1"/>
  <c r="J10" i="4"/>
  <c r="F36" i="1"/>
  <c r="F10" i="4" s="1"/>
  <c r="D5" i="4"/>
  <c r="J5" i="4"/>
  <c r="E31" i="1"/>
  <c r="E5" i="4" s="1"/>
  <c r="F31" i="1"/>
  <c r="F5" i="4" s="1"/>
  <c r="D23" i="4"/>
  <c r="E49" i="1"/>
  <c r="E23" i="4" s="1"/>
  <c r="F49" i="1"/>
  <c r="F23" i="4" s="1"/>
  <c r="J23" i="4"/>
  <c r="Z418" i="2"/>
  <c r="AA418" i="2" s="1"/>
  <c r="X419" i="2" s="1"/>
  <c r="D9" i="4"/>
  <c r="J9" i="4"/>
  <c r="F35" i="1"/>
  <c r="F9" i="4" s="1"/>
  <c r="E35" i="1"/>
  <c r="E9" i="4" s="1"/>
  <c r="J31" i="4"/>
  <c r="D31" i="4"/>
  <c r="F57" i="1"/>
  <c r="F31" i="4" s="1"/>
  <c r="E57" i="1"/>
  <c r="E31" i="4" s="1"/>
  <c r="S368" i="1" l="1"/>
  <c r="U368" i="1" s="1"/>
  <c r="R369" i="1" s="1"/>
  <c r="T368" i="1"/>
  <c r="S362" i="6"/>
  <c r="U362" i="6" s="1"/>
  <c r="T362" i="6"/>
  <c r="E57" i="6"/>
  <c r="G57" i="6" s="1"/>
  <c r="D35" i="9" s="1"/>
  <c r="I35" i="9" s="1"/>
  <c r="G29" i="1"/>
  <c r="G48" i="1"/>
  <c r="G55" i="1"/>
  <c r="C33" i="9" s="1"/>
  <c r="H33" i="9" s="1"/>
  <c r="G51" i="1"/>
  <c r="C29" i="9" s="1"/>
  <c r="H29" i="9" s="1"/>
  <c r="G42" i="1"/>
  <c r="C20" i="9" s="1"/>
  <c r="H20" i="9" s="1"/>
  <c r="G33" i="1"/>
  <c r="C11" i="9" s="1"/>
  <c r="H11" i="9" s="1"/>
  <c r="S381" i="5"/>
  <c r="T381" i="5"/>
  <c r="Z418" i="8"/>
  <c r="AA418" i="8" s="1"/>
  <c r="X419" i="8" s="1"/>
  <c r="Z419" i="7"/>
  <c r="AA419" i="7" s="1"/>
  <c r="X420" i="7" s="1"/>
  <c r="G50" i="1"/>
  <c r="G52" i="1"/>
  <c r="G37" i="1"/>
  <c r="Z419" i="2"/>
  <c r="AA419" i="2" s="1"/>
  <c r="X420" i="2" s="1"/>
  <c r="G34" i="1"/>
  <c r="G39" i="1"/>
  <c r="G47" i="1"/>
  <c r="G49" i="1"/>
  <c r="G53" i="1"/>
  <c r="C7" i="9"/>
  <c r="H7" i="9" s="1"/>
  <c r="G3" i="4"/>
  <c r="H3" i="4" s="1"/>
  <c r="G35" i="1"/>
  <c r="G36" i="1"/>
  <c r="G43" i="1"/>
  <c r="G40" i="1"/>
  <c r="G44" i="1"/>
  <c r="G38" i="1"/>
  <c r="G41" i="1"/>
  <c r="G45" i="1"/>
  <c r="G32" i="1"/>
  <c r="G54" i="1"/>
  <c r="G31" i="1"/>
  <c r="G30" i="1"/>
  <c r="G46" i="1"/>
  <c r="C26" i="9"/>
  <c r="H26" i="9" s="1"/>
  <c r="G22" i="4"/>
  <c r="H22" i="4" s="1"/>
  <c r="G25" i="4"/>
  <c r="H25" i="4" s="1"/>
  <c r="G57" i="1"/>
  <c r="G56" i="1"/>
  <c r="S369" i="1" l="1"/>
  <c r="T369" i="1"/>
  <c r="G29" i="4"/>
  <c r="H29" i="4" s="1"/>
  <c r="R363" i="6"/>
  <c r="E32" i="7"/>
  <c r="F32" i="7" s="1"/>
  <c r="G16" i="4"/>
  <c r="H16" i="4" s="1"/>
  <c r="G7" i="4"/>
  <c r="H7" i="4" s="1"/>
  <c r="U381" i="5"/>
  <c r="R382" i="5" s="1"/>
  <c r="Z420" i="7"/>
  <c r="AA420" i="7" s="1"/>
  <c r="X421" i="7" s="1"/>
  <c r="Z419" i="8"/>
  <c r="AA419" i="8" s="1"/>
  <c r="X420" i="8" s="1"/>
  <c r="G15" i="4"/>
  <c r="H15" i="4" s="1"/>
  <c r="C19" i="9"/>
  <c r="H19" i="9" s="1"/>
  <c r="G13" i="4"/>
  <c r="H13" i="4" s="1"/>
  <c r="C17" i="9"/>
  <c r="H17" i="9" s="1"/>
  <c r="C9" i="9"/>
  <c r="H9" i="9" s="1"/>
  <c r="G5" i="4"/>
  <c r="H5" i="4" s="1"/>
  <c r="G10" i="4"/>
  <c r="H10" i="4" s="1"/>
  <c r="C14" i="9"/>
  <c r="H14" i="9" s="1"/>
  <c r="Z420" i="2"/>
  <c r="AA420" i="2" s="1"/>
  <c r="X421" i="2" s="1"/>
  <c r="G28" i="4"/>
  <c r="H28" i="4" s="1"/>
  <c r="C32" i="9"/>
  <c r="H32" i="9" s="1"/>
  <c r="G9" i="4"/>
  <c r="H9" i="4" s="1"/>
  <c r="C13" i="9"/>
  <c r="H13" i="9" s="1"/>
  <c r="C34" i="9"/>
  <c r="H34" i="9" s="1"/>
  <c r="G30" i="4"/>
  <c r="H30" i="4" s="1"/>
  <c r="G6" i="4"/>
  <c r="H6" i="4" s="1"/>
  <c r="C10" i="9"/>
  <c r="H10" i="9" s="1"/>
  <c r="C31" i="9"/>
  <c r="H31" i="9" s="1"/>
  <c r="G27" i="4"/>
  <c r="H27" i="4" s="1"/>
  <c r="G11" i="4"/>
  <c r="H11" i="4" s="1"/>
  <c r="C15" i="9"/>
  <c r="H15" i="9" s="1"/>
  <c r="C27" i="9"/>
  <c r="H27" i="9" s="1"/>
  <c r="G23" i="4"/>
  <c r="H23" i="4" s="1"/>
  <c r="C30" i="9"/>
  <c r="H30" i="9" s="1"/>
  <c r="G26" i="4"/>
  <c r="H26" i="4" s="1"/>
  <c r="C25" i="9"/>
  <c r="H25" i="9" s="1"/>
  <c r="G21" i="4"/>
  <c r="H21" i="4" s="1"/>
  <c r="G24" i="4"/>
  <c r="H24" i="4" s="1"/>
  <c r="C28" i="9"/>
  <c r="H28" i="9" s="1"/>
  <c r="C35" i="9"/>
  <c r="H35" i="9" s="1"/>
  <c r="G31" i="4"/>
  <c r="H31" i="4" s="1"/>
  <c r="C23" i="9"/>
  <c r="H23" i="9" s="1"/>
  <c r="G19" i="4"/>
  <c r="H19" i="4" s="1"/>
  <c r="G18" i="4"/>
  <c r="H18" i="4" s="1"/>
  <c r="C22" i="9"/>
  <c r="H22" i="9" s="1"/>
  <c r="G12" i="4"/>
  <c r="H12" i="4" s="1"/>
  <c r="C16" i="9"/>
  <c r="H16" i="9" s="1"/>
  <c r="C12" i="9"/>
  <c r="H12" i="9" s="1"/>
  <c r="G8" i="4"/>
  <c r="H8" i="4" s="1"/>
  <c r="G14" i="4"/>
  <c r="H14" i="4" s="1"/>
  <c r="C18" i="9"/>
  <c r="H18" i="9" s="1"/>
  <c r="G20" i="4"/>
  <c r="H20" i="4" s="1"/>
  <c r="C24" i="9"/>
  <c r="H24" i="9" s="1"/>
  <c r="C8" i="9"/>
  <c r="H8" i="9" s="1"/>
  <c r="G4" i="4"/>
  <c r="H4" i="4" s="1"/>
  <c r="C21" i="9"/>
  <c r="H21" i="9" s="1"/>
  <c r="G17" i="4"/>
  <c r="H17" i="4" s="1"/>
  <c r="U369" i="1" l="1"/>
  <c r="R370" i="1" s="1"/>
  <c r="S363" i="6"/>
  <c r="U363" i="6" s="1"/>
  <c r="R364" i="6" s="1"/>
  <c r="Y363" i="6"/>
  <c r="T363" i="6"/>
  <c r="D58" i="6"/>
  <c r="S382" i="5"/>
  <c r="T382" i="5"/>
  <c r="Z420" i="8"/>
  <c r="AA420" i="8" s="1"/>
  <c r="X421" i="8" s="1"/>
  <c r="Y421" i="7"/>
  <c r="Z421" i="7"/>
  <c r="Y421" i="2"/>
  <c r="Z421" i="2"/>
  <c r="T370" i="1" l="1"/>
  <c r="S370" i="1"/>
  <c r="U370" i="1" s="1"/>
  <c r="R371" i="1" s="1"/>
  <c r="F58" i="6"/>
  <c r="S364" i="6"/>
  <c r="T364" i="6"/>
  <c r="U382" i="5"/>
  <c r="R383" i="5" s="1"/>
  <c r="Z421" i="8"/>
  <c r="Y421" i="8"/>
  <c r="AA421" i="2"/>
  <c r="AG3" i="7"/>
  <c r="AG3" i="8"/>
  <c r="AG3" i="2"/>
  <c r="AA421" i="7"/>
  <c r="S371" i="1" l="1"/>
  <c r="T371" i="1"/>
  <c r="U371" i="1"/>
  <c r="R372" i="1" s="1"/>
  <c r="U364" i="6"/>
  <c r="R365" i="6" s="1"/>
  <c r="AA421" i="8"/>
  <c r="T383" i="5"/>
  <c r="S383" i="5"/>
  <c r="AG6" i="2"/>
  <c r="AG6" i="7"/>
  <c r="AG6" i="8"/>
  <c r="S372" i="1" l="1"/>
  <c r="U372" i="1" s="1"/>
  <c r="R373" i="1" s="1"/>
  <c r="T372" i="1"/>
  <c r="T365" i="6"/>
  <c r="S365" i="6"/>
  <c r="U383" i="5"/>
  <c r="R384" i="5" s="1"/>
  <c r="U365" i="6" l="1"/>
  <c r="R366" i="6" s="1"/>
  <c r="T373" i="1"/>
  <c r="S373" i="1"/>
  <c r="T384" i="5"/>
  <c r="S384" i="5"/>
  <c r="U384" i="5" s="1"/>
  <c r="R385" i="5" s="1"/>
  <c r="T366" i="6" l="1"/>
  <c r="S366" i="6"/>
  <c r="U373" i="1"/>
  <c r="S385" i="5"/>
  <c r="U385" i="5" s="1"/>
  <c r="R386" i="5" s="1"/>
  <c r="T385" i="5"/>
  <c r="U366" i="6" l="1"/>
  <c r="R367" i="6" s="1"/>
  <c r="R374" i="1"/>
  <c r="S386" i="5"/>
  <c r="T386" i="5"/>
  <c r="U386" i="5" l="1"/>
  <c r="T367" i="6"/>
  <c r="S367" i="6"/>
  <c r="S374" i="1"/>
  <c r="T374" i="1"/>
  <c r="R387" i="5" l="1"/>
  <c r="E34" i="8"/>
  <c r="F34" i="8" s="1"/>
  <c r="U367" i="6"/>
  <c r="R368" i="6" s="1"/>
  <c r="U374" i="1"/>
  <c r="E58" i="1"/>
  <c r="S387" i="5" l="1"/>
  <c r="U387" i="5" s="1"/>
  <c r="R388" i="5" s="1"/>
  <c r="T387" i="5"/>
  <c r="Y387" i="5"/>
  <c r="D60" i="5"/>
  <c r="F60" i="5" s="1"/>
  <c r="T368" i="6"/>
  <c r="S368" i="6"/>
  <c r="U368" i="6" s="1"/>
  <c r="R369" i="6" s="1"/>
  <c r="E32" i="4"/>
  <c r="G58" i="1"/>
  <c r="R375" i="1"/>
  <c r="J32" i="4"/>
  <c r="E33" i="2"/>
  <c r="F33" i="2" s="1"/>
  <c r="S388" i="5" l="1"/>
  <c r="U388" i="5" s="1"/>
  <c r="R389" i="5" s="1"/>
  <c r="T388" i="5"/>
  <c r="S369" i="6"/>
  <c r="T369" i="6"/>
  <c r="T375" i="1"/>
  <c r="S375" i="1"/>
  <c r="U375" i="1" s="1"/>
  <c r="R376" i="1" s="1"/>
  <c r="Y375" i="1"/>
  <c r="D59" i="1"/>
  <c r="G32" i="4"/>
  <c r="H32" i="4" s="1"/>
  <c r="C36" i="9"/>
  <c r="H36" i="9" s="1"/>
  <c r="T389" i="5" l="1"/>
  <c r="S389" i="5"/>
  <c r="U389" i="5" s="1"/>
  <c r="R390" i="5" s="1"/>
  <c r="S390" i="5" s="1"/>
  <c r="U369" i="6"/>
  <c r="R370" i="6" s="1"/>
  <c r="D33" i="4"/>
  <c r="F59" i="1"/>
  <c r="F33" i="4" s="1"/>
  <c r="S376" i="1"/>
  <c r="U376" i="1" s="1"/>
  <c r="R377" i="1" s="1"/>
  <c r="T376" i="1"/>
  <c r="T390" i="5"/>
  <c r="S370" i="6" l="1"/>
  <c r="U370" i="6" s="1"/>
  <c r="R371" i="6" s="1"/>
  <c r="T370" i="6"/>
  <c r="T377" i="1"/>
  <c r="S377" i="1"/>
  <c r="U377" i="1" s="1"/>
  <c r="R378" i="1" s="1"/>
  <c r="U390" i="5"/>
  <c r="R391" i="5" s="1"/>
  <c r="T371" i="6" l="1"/>
  <c r="S371" i="6"/>
  <c r="U371" i="6" s="1"/>
  <c r="R372" i="6" s="1"/>
  <c r="T378" i="1"/>
  <c r="S378" i="1"/>
  <c r="U378" i="1" s="1"/>
  <c r="R379" i="1" s="1"/>
  <c r="T391" i="5"/>
  <c r="S391" i="5"/>
  <c r="S372" i="6" l="1"/>
  <c r="T372" i="6"/>
  <c r="T379" i="1"/>
  <c r="S379" i="1"/>
  <c r="U379" i="1" s="1"/>
  <c r="R380" i="1" s="1"/>
  <c r="U391" i="5"/>
  <c r="R392" i="5" s="1"/>
  <c r="U372" i="6" l="1"/>
  <c r="R373" i="6" s="1"/>
  <c r="T380" i="1"/>
  <c r="S380" i="1"/>
  <c r="U380" i="1" s="1"/>
  <c r="R381" i="1" s="1"/>
  <c r="T392" i="5"/>
  <c r="S392" i="5"/>
  <c r="S373" i="6" l="1"/>
  <c r="T373" i="6"/>
  <c r="T381" i="1"/>
  <c r="S381" i="1"/>
  <c r="U381" i="1" s="1"/>
  <c r="R382" i="1" s="1"/>
  <c r="U392" i="5"/>
  <c r="R393" i="5" s="1"/>
  <c r="U373" i="6" l="1"/>
  <c r="R374" i="6" s="1"/>
  <c r="S374" i="6" s="1"/>
  <c r="U374" i="6" s="1"/>
  <c r="R375" i="6" s="1"/>
  <c r="T374" i="6"/>
  <c r="S382" i="1"/>
  <c r="T382" i="1"/>
  <c r="T393" i="5"/>
  <c r="S393" i="5"/>
  <c r="U393" i="5" s="1"/>
  <c r="R394" i="5" s="1"/>
  <c r="U382" i="1" l="1"/>
  <c r="R383" i="1" s="1"/>
  <c r="E33" i="7"/>
  <c r="F33" i="7" s="1"/>
  <c r="S375" i="6" s="1"/>
  <c r="U375" i="6" s="1"/>
  <c r="R376" i="6" s="1"/>
  <c r="T375" i="6"/>
  <c r="Y375" i="6"/>
  <c r="D59" i="6"/>
  <c r="S383" i="1"/>
  <c r="U383" i="1" s="1"/>
  <c r="R384" i="1" s="1"/>
  <c r="T383" i="1"/>
  <c r="T394" i="5"/>
  <c r="S394" i="5"/>
  <c r="U394" i="5" s="1"/>
  <c r="R395" i="5" s="1"/>
  <c r="S376" i="6" l="1"/>
  <c r="U376" i="6" s="1"/>
  <c r="R377" i="6" s="1"/>
  <c r="T376" i="6"/>
  <c r="F59" i="6"/>
  <c r="T384" i="1"/>
  <c r="S384" i="1"/>
  <c r="U384" i="1" s="1"/>
  <c r="R385" i="1" s="1"/>
  <c r="T395" i="5"/>
  <c r="S395" i="5"/>
  <c r="U395" i="5" s="1"/>
  <c r="R396" i="5" s="1"/>
  <c r="S377" i="6" l="1"/>
  <c r="U377" i="6" s="1"/>
  <c r="R378" i="6" s="1"/>
  <c r="T377" i="6"/>
  <c r="T385" i="1"/>
  <c r="S385" i="1"/>
  <c r="U385" i="1" s="1"/>
  <c r="R386" i="1" s="1"/>
  <c r="T396" i="5"/>
  <c r="S396" i="5"/>
  <c r="T378" i="6" l="1"/>
  <c r="S378" i="6"/>
  <c r="U378" i="6" s="1"/>
  <c r="R379" i="6" s="1"/>
  <c r="E34" i="2"/>
  <c r="F34" i="2" s="1"/>
  <c r="T386" i="1"/>
  <c r="S386" i="1"/>
  <c r="U386" i="1" s="1"/>
  <c r="R387" i="1" s="1"/>
  <c r="U396" i="5"/>
  <c r="R397" i="5" s="1"/>
  <c r="T379" i="6" l="1"/>
  <c r="S379" i="6"/>
  <c r="S387" i="1"/>
  <c r="U387" i="1" s="1"/>
  <c r="R388" i="1" s="1"/>
  <c r="D60" i="1"/>
  <c r="Y387" i="1"/>
  <c r="T387" i="1"/>
  <c r="T397" i="5"/>
  <c r="S397" i="5"/>
  <c r="U397" i="5" s="1"/>
  <c r="R398" i="5" s="1"/>
  <c r="U379" i="6" l="1"/>
  <c r="R380" i="6" s="1"/>
  <c r="D34" i="4"/>
  <c r="F60" i="1"/>
  <c r="F34" i="4" s="1"/>
  <c r="S388" i="1"/>
  <c r="U388" i="1" s="1"/>
  <c r="R389" i="1" s="1"/>
  <c r="T388" i="1"/>
  <c r="T398" i="5"/>
  <c r="S398" i="5"/>
  <c r="U398" i="5" s="1"/>
  <c r="R399" i="5" s="1"/>
  <c r="E35" i="8"/>
  <c r="F35" i="8" s="1"/>
  <c r="S380" i="6" l="1"/>
  <c r="T380" i="6"/>
  <c r="T389" i="1"/>
  <c r="S389" i="1"/>
  <c r="U389" i="1" s="1"/>
  <c r="R390" i="1" s="1"/>
  <c r="S399" i="5"/>
  <c r="U399" i="5" s="1"/>
  <c r="R400" i="5" s="1"/>
  <c r="T399" i="5"/>
  <c r="Y399" i="5"/>
  <c r="D61" i="5"/>
  <c r="F61" i="5" s="1"/>
  <c r="U380" i="6" l="1"/>
  <c r="R381" i="6" s="1"/>
  <c r="T390" i="1"/>
  <c r="S390" i="1"/>
  <c r="S400" i="5"/>
  <c r="T400" i="5"/>
  <c r="T381" i="6" l="1"/>
  <c r="S381" i="6"/>
  <c r="U381" i="6" s="1"/>
  <c r="R382" i="6" s="1"/>
  <c r="U390" i="1"/>
  <c r="R391" i="1" s="1"/>
  <c r="U400" i="5"/>
  <c r="R401" i="5" s="1"/>
  <c r="H12" i="5"/>
  <c r="E28" i="5"/>
  <c r="G28" i="5" s="1"/>
  <c r="E6" i="9" s="1"/>
  <c r="J6" i="9" s="1"/>
  <c r="O6" i="9" s="1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O20" i="9" s="1"/>
  <c r="O21" i="9" s="1"/>
  <c r="O22" i="9" s="1"/>
  <c r="O23" i="9" s="1"/>
  <c r="O24" i="9" s="1"/>
  <c r="O25" i="9" s="1"/>
  <c r="O26" i="9" s="1"/>
  <c r="O27" i="9" s="1"/>
  <c r="O28" i="9" s="1"/>
  <c r="O29" i="9" s="1"/>
  <c r="O30" i="9" s="1"/>
  <c r="O31" i="9" s="1"/>
  <c r="O32" i="9" s="1"/>
  <c r="O33" i="9" s="1"/>
  <c r="O34" i="9" s="1"/>
  <c r="O35" i="9" s="1"/>
  <c r="O36" i="9" s="1"/>
  <c r="S382" i="6" l="1"/>
  <c r="U382" i="6" s="1"/>
  <c r="R383" i="6" s="1"/>
  <c r="T382" i="6"/>
  <c r="T391" i="1"/>
  <c r="S391" i="1"/>
  <c r="U391" i="1" s="1"/>
  <c r="R392" i="1" s="1"/>
  <c r="T401" i="5"/>
  <c r="S401" i="5"/>
  <c r="U401" i="5" s="1"/>
  <c r="R402" i="5" s="1"/>
  <c r="D94" i="1"/>
  <c r="J12" i="5"/>
  <c r="E28" i="6"/>
  <c r="G28" i="6" s="1"/>
  <c r="D6" i="9" s="1"/>
  <c r="I6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H12" i="6"/>
  <c r="T383" i="6" l="1"/>
  <c r="S383" i="6"/>
  <c r="U383" i="6" s="1"/>
  <c r="R384" i="6" s="1"/>
  <c r="S392" i="1"/>
  <c r="U392" i="1" s="1"/>
  <c r="R393" i="1" s="1"/>
  <c r="T392" i="1"/>
  <c r="S402" i="5"/>
  <c r="U402" i="5" s="1"/>
  <c r="R403" i="5" s="1"/>
  <c r="T402" i="5"/>
  <c r="K12" i="5"/>
  <c r="F94" i="1"/>
  <c r="D91" i="1"/>
  <c r="J12" i="6"/>
  <c r="S384" i="6" l="1"/>
  <c r="U384" i="6" s="1"/>
  <c r="R385" i="6" s="1"/>
  <c r="T384" i="6"/>
  <c r="S393" i="1"/>
  <c r="U393" i="1" s="1"/>
  <c r="R394" i="1" s="1"/>
  <c r="T393" i="1"/>
  <c r="T403" i="5"/>
  <c r="S403" i="5"/>
  <c r="F91" i="1"/>
  <c r="K12" i="6"/>
  <c r="T385" i="6" l="1"/>
  <c r="S385" i="6"/>
  <c r="U385" i="6" s="1"/>
  <c r="R386" i="6" s="1"/>
  <c r="T394" i="1"/>
  <c r="S394" i="1"/>
  <c r="U394" i="1" s="1"/>
  <c r="R395" i="1" s="1"/>
  <c r="U403" i="5"/>
  <c r="R404" i="5" s="1"/>
  <c r="E34" i="7" l="1"/>
  <c r="F34" i="7" s="1"/>
  <c r="S386" i="6"/>
  <c r="U386" i="6" s="1"/>
  <c r="R387" i="6" s="1"/>
  <c r="T386" i="6"/>
  <c r="T395" i="1"/>
  <c r="S395" i="1"/>
  <c r="U395" i="1" s="1"/>
  <c r="R396" i="1" s="1"/>
  <c r="S404" i="5"/>
  <c r="T404" i="5"/>
  <c r="Y387" i="6" l="1"/>
  <c r="S387" i="6"/>
  <c r="U387" i="6" s="1"/>
  <c r="R388" i="6" s="1"/>
  <c r="D60" i="6"/>
  <c r="F60" i="6" s="1"/>
  <c r="T387" i="6"/>
  <c r="T396" i="1"/>
  <c r="S396" i="1"/>
  <c r="U396" i="1" s="1"/>
  <c r="R397" i="1" s="1"/>
  <c r="U404" i="5"/>
  <c r="R405" i="5" s="1"/>
  <c r="T388" i="6" l="1"/>
  <c r="S388" i="6"/>
  <c r="U388" i="6" s="1"/>
  <c r="R389" i="6" s="1"/>
  <c r="T397" i="1"/>
  <c r="S397" i="1"/>
  <c r="U397" i="1" s="1"/>
  <c r="R398" i="1" s="1"/>
  <c r="T405" i="5"/>
  <c r="S405" i="5"/>
  <c r="T389" i="6" l="1"/>
  <c r="S389" i="6"/>
  <c r="U389" i="6" s="1"/>
  <c r="R390" i="6" s="1"/>
  <c r="S398" i="1"/>
  <c r="U398" i="1" s="1"/>
  <c r="R399" i="1" s="1"/>
  <c r="T398" i="1"/>
  <c r="E35" i="2"/>
  <c r="F35" i="2" s="1"/>
  <c r="U405" i="5"/>
  <c r="R406" i="5" s="1"/>
  <c r="T390" i="6" l="1"/>
  <c r="S390" i="6"/>
  <c r="U390" i="6" s="1"/>
  <c r="R391" i="6" s="1"/>
  <c r="D61" i="1"/>
  <c r="T399" i="1"/>
  <c r="Y399" i="1"/>
  <c r="S399" i="1"/>
  <c r="U399" i="1" s="1"/>
  <c r="R400" i="1" s="1"/>
  <c r="T406" i="5"/>
  <c r="S406" i="5"/>
  <c r="T391" i="6" l="1"/>
  <c r="S391" i="6"/>
  <c r="S400" i="1"/>
  <c r="U400" i="1" s="1"/>
  <c r="R401" i="1" s="1"/>
  <c r="T400" i="1"/>
  <c r="F61" i="1"/>
  <c r="F35" i="4" s="1"/>
  <c r="D35" i="4"/>
  <c r="U406" i="5"/>
  <c r="R407" i="5" s="1"/>
  <c r="U391" i="6" l="1"/>
  <c r="R392" i="6" s="1"/>
  <c r="T401" i="1"/>
  <c r="S401" i="1"/>
  <c r="U401" i="1" s="1"/>
  <c r="R402" i="1" s="1"/>
  <c r="T407" i="5"/>
  <c r="S407" i="5"/>
  <c r="U407" i="5" s="1"/>
  <c r="R408" i="5" s="1"/>
  <c r="T392" i="6" l="1"/>
  <c r="S392" i="6"/>
  <c r="S402" i="1"/>
  <c r="U402" i="1" s="1"/>
  <c r="R403" i="1" s="1"/>
  <c r="T402" i="1"/>
  <c r="S408" i="5"/>
  <c r="U408" i="5" s="1"/>
  <c r="R409" i="5" s="1"/>
  <c r="T408" i="5"/>
  <c r="U392" i="6" l="1"/>
  <c r="R393" i="6" s="1"/>
  <c r="T403" i="1"/>
  <c r="S403" i="1"/>
  <c r="U403" i="1" s="1"/>
  <c r="R404" i="1" s="1"/>
  <c r="T409" i="5"/>
  <c r="S409" i="5"/>
  <c r="U409" i="5" s="1"/>
  <c r="R410" i="5" s="1"/>
  <c r="T393" i="6" l="1"/>
  <c r="S393" i="6"/>
  <c r="T404" i="1"/>
  <c r="S404" i="1"/>
  <c r="U404" i="1" s="1"/>
  <c r="R405" i="1" s="1"/>
  <c r="S410" i="5"/>
  <c r="U410" i="5" s="1"/>
  <c r="R411" i="5" s="1"/>
  <c r="T410" i="5"/>
  <c r="E36" i="8"/>
  <c r="F36" i="8" s="1"/>
  <c r="U393" i="6" l="1"/>
  <c r="R394" i="6" s="1"/>
  <c r="T405" i="1"/>
  <c r="S405" i="1"/>
  <c r="U405" i="1" s="1"/>
  <c r="R406" i="1" s="1"/>
  <c r="S411" i="5"/>
  <c r="U411" i="5" s="1"/>
  <c r="R412" i="5" s="1"/>
  <c r="T411" i="5"/>
  <c r="Y411" i="5"/>
  <c r="C19" i="5" s="1"/>
  <c r="D62" i="5"/>
  <c r="S394" i="6" l="1"/>
  <c r="T394" i="6"/>
  <c r="T406" i="1"/>
  <c r="S406" i="1"/>
  <c r="U406" i="1" s="1"/>
  <c r="R407" i="1" s="1"/>
  <c r="F62" i="5"/>
  <c r="T412" i="5"/>
  <c r="S412" i="5"/>
  <c r="U412" i="5" s="1"/>
  <c r="R413" i="5" s="1"/>
  <c r="D19" i="5"/>
  <c r="D100" i="1"/>
  <c r="U394" i="6" l="1"/>
  <c r="R395" i="6" s="1"/>
  <c r="S407" i="1"/>
  <c r="T407" i="1"/>
  <c r="T413" i="5"/>
  <c r="S413" i="5"/>
  <c r="U413" i="5" s="1"/>
  <c r="R414" i="5" s="1"/>
  <c r="U407" i="1" l="1"/>
  <c r="R408" i="1" s="1"/>
  <c r="T395" i="6"/>
  <c r="S395" i="6"/>
  <c r="S408" i="1"/>
  <c r="U408" i="1" s="1"/>
  <c r="R409" i="1" s="1"/>
  <c r="T408" i="1"/>
  <c r="S414" i="5"/>
  <c r="U414" i="5" s="1"/>
  <c r="R415" i="5" s="1"/>
  <c r="T414" i="5"/>
  <c r="U395" i="6" l="1"/>
  <c r="R396" i="6" s="1"/>
  <c r="T409" i="1"/>
  <c r="S409" i="1"/>
  <c r="U409" i="1" s="1"/>
  <c r="R410" i="1" s="1"/>
  <c r="S415" i="5"/>
  <c r="T415" i="5"/>
  <c r="J2" i="4"/>
  <c r="J34" i="4"/>
  <c r="H12" i="1"/>
  <c r="E28" i="1"/>
  <c r="E60" i="1"/>
  <c r="S396" i="6" l="1"/>
  <c r="U396" i="6" s="1"/>
  <c r="R397" i="6" s="1"/>
  <c r="T396" i="6"/>
  <c r="S410" i="1"/>
  <c r="T410" i="1"/>
  <c r="U415" i="5"/>
  <c r="R416" i="5" s="1"/>
  <c r="E34" i="4"/>
  <c r="G60" i="1"/>
  <c r="E2" i="4"/>
  <c r="G28" i="1"/>
  <c r="D88" i="1"/>
  <c r="J12" i="1"/>
  <c r="T397" i="6" l="1"/>
  <c r="S397" i="6"/>
  <c r="U397" i="6" s="1"/>
  <c r="R398" i="6" s="1"/>
  <c r="U410" i="1"/>
  <c r="E61" i="1"/>
  <c r="T416" i="5"/>
  <c r="S416" i="5"/>
  <c r="C6" i="9"/>
  <c r="H6" i="9" s="1"/>
  <c r="M6" i="9" s="1"/>
  <c r="M7" i="9" s="1"/>
  <c r="M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G2" i="4"/>
  <c r="H2" i="4" s="1"/>
  <c r="I2" i="4" s="1"/>
  <c r="I3" i="4" s="1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C38" i="9"/>
  <c r="H38" i="9" s="1"/>
  <c r="G34" i="4"/>
  <c r="H34" i="4" s="1"/>
  <c r="F88" i="1"/>
  <c r="K12" i="1"/>
  <c r="S398" i="6" l="1"/>
  <c r="E60" i="6" s="1"/>
  <c r="G60" i="6" s="1"/>
  <c r="D38" i="9" s="1"/>
  <c r="I38" i="9" s="1"/>
  <c r="T398" i="6"/>
  <c r="G61" i="1"/>
  <c r="E35" i="4"/>
  <c r="R411" i="1"/>
  <c r="J35" i="4"/>
  <c r="E36" i="2"/>
  <c r="F36" i="2" s="1"/>
  <c r="U416" i="5"/>
  <c r="R417" i="5" s="1"/>
  <c r="G94" i="1"/>
  <c r="G91" i="1"/>
  <c r="U398" i="6" l="1"/>
  <c r="D62" i="1"/>
  <c r="S411" i="1"/>
  <c r="U411" i="1" s="1"/>
  <c r="R412" i="1" s="1"/>
  <c r="T411" i="1"/>
  <c r="Y411" i="1"/>
  <c r="C19" i="1" s="1"/>
  <c r="C39" i="9"/>
  <c r="H39" i="9" s="1"/>
  <c r="G35" i="4"/>
  <c r="H35" i="4" s="1"/>
  <c r="T417" i="5"/>
  <c r="S417" i="5"/>
  <c r="U417" i="5" s="1"/>
  <c r="R418" i="5" s="1"/>
  <c r="E35" i="7" l="1"/>
  <c r="F35" i="7" s="1"/>
  <c r="R399" i="6"/>
  <c r="D98" i="1"/>
  <c r="D19" i="1"/>
  <c r="S412" i="1"/>
  <c r="U412" i="1" s="1"/>
  <c r="R413" i="1" s="1"/>
  <c r="T412" i="1"/>
  <c r="F62" i="1"/>
  <c r="F36" i="4" s="1"/>
  <c r="D36" i="4"/>
  <c r="T418" i="5"/>
  <c r="S418" i="5"/>
  <c r="U418" i="5" s="1"/>
  <c r="R419" i="5" s="1"/>
  <c r="T399" i="6" l="1"/>
  <c r="Y399" i="6"/>
  <c r="D61" i="6"/>
  <c r="S399" i="6"/>
  <c r="U399" i="6" s="1"/>
  <c r="R400" i="6" s="1"/>
  <c r="T413" i="1"/>
  <c r="S413" i="1"/>
  <c r="U413" i="1" s="1"/>
  <c r="R414" i="1" s="1"/>
  <c r="T419" i="5"/>
  <c r="S419" i="5"/>
  <c r="U419" i="5" s="1"/>
  <c r="R420" i="5" s="1"/>
  <c r="T400" i="6" l="1"/>
  <c r="S400" i="6"/>
  <c r="U400" i="6" s="1"/>
  <c r="R401" i="6" s="1"/>
  <c r="F61" i="6"/>
  <c r="T414" i="1"/>
  <c r="S414" i="1"/>
  <c r="U414" i="1" s="1"/>
  <c r="R415" i="1" s="1"/>
  <c r="S420" i="5"/>
  <c r="U420" i="5" s="1"/>
  <c r="R421" i="5" s="1"/>
  <c r="T420" i="5"/>
  <c r="T401" i="6" l="1"/>
  <c r="S401" i="6"/>
  <c r="S415" i="1"/>
  <c r="U415" i="1" s="1"/>
  <c r="R416" i="1" s="1"/>
  <c r="T415" i="1"/>
  <c r="S421" i="5"/>
  <c r="U421" i="5" s="1"/>
  <c r="R422" i="5" s="1"/>
  <c r="T421" i="5"/>
  <c r="U401" i="6" l="1"/>
  <c r="R402" i="6" s="1"/>
  <c r="S416" i="1"/>
  <c r="T416" i="1"/>
  <c r="S422" i="5"/>
  <c r="H13" i="5" s="1"/>
  <c r="T422" i="5"/>
  <c r="U416" i="1" l="1"/>
  <c r="R417" i="1" s="1"/>
  <c r="J13" i="5"/>
  <c r="D95" i="1"/>
  <c r="S402" i="6"/>
  <c r="T402" i="6"/>
  <c r="T417" i="1"/>
  <c r="S417" i="1"/>
  <c r="U417" i="1" s="1"/>
  <c r="R418" i="1" s="1"/>
  <c r="U422" i="5"/>
  <c r="E59" i="5"/>
  <c r="G59" i="5" s="1"/>
  <c r="E37" i="9" s="1"/>
  <c r="J37" i="9" s="1"/>
  <c r="O37" i="9" s="1"/>
  <c r="E60" i="5"/>
  <c r="G60" i="5" s="1"/>
  <c r="E38" i="9" s="1"/>
  <c r="J38" i="9" s="1"/>
  <c r="C23" i="5"/>
  <c r="E61" i="5"/>
  <c r="G61" i="5" s="1"/>
  <c r="E39" i="9" s="1"/>
  <c r="J39" i="9" s="1"/>
  <c r="E62" i="5"/>
  <c r="G62" i="5" s="1"/>
  <c r="E40" i="9" s="1"/>
  <c r="J40" i="9" s="1"/>
  <c r="U402" i="6" l="1"/>
  <c r="R403" i="6" s="1"/>
  <c r="K13" i="5"/>
  <c r="F95" i="1"/>
  <c r="T418" i="1"/>
  <c r="S418" i="1"/>
  <c r="U418" i="1" s="1"/>
  <c r="R419" i="1" s="1"/>
  <c r="D23" i="5"/>
  <c r="F100" i="1"/>
  <c r="C25" i="5"/>
  <c r="C24" i="5" s="1"/>
  <c r="O38" i="9"/>
  <c r="O39" i="9" s="1"/>
  <c r="O40" i="9" s="1"/>
  <c r="G19" i="5" l="1"/>
  <c r="G18" i="5"/>
  <c r="S403" i="6"/>
  <c r="T403" i="6"/>
  <c r="T419" i="1"/>
  <c r="S419" i="1"/>
  <c r="U419" i="1" s="1"/>
  <c r="R420" i="1" s="1"/>
  <c r="D25" i="5"/>
  <c r="J19" i="5" s="1"/>
  <c r="G100" i="1"/>
  <c r="U403" i="6" l="1"/>
  <c r="R404" i="6" s="1"/>
  <c r="T420" i="1"/>
  <c r="S420" i="1"/>
  <c r="U420" i="1" s="1"/>
  <c r="R421" i="1" s="1"/>
  <c r="S404" i="6" l="1"/>
  <c r="T404" i="6"/>
  <c r="T421" i="1"/>
  <c r="S421" i="1"/>
  <c r="U421" i="1" s="1"/>
  <c r="R422" i="1" s="1"/>
  <c r="E59" i="1"/>
  <c r="U404" i="6" l="1"/>
  <c r="R405" i="6" s="1"/>
  <c r="S422" i="1"/>
  <c r="T422" i="1"/>
  <c r="E33" i="4"/>
  <c r="G59" i="1"/>
  <c r="J33" i="4"/>
  <c r="U422" i="1" l="1"/>
  <c r="J36" i="4" s="1"/>
  <c r="H13" i="1"/>
  <c r="S405" i="6"/>
  <c r="U405" i="6" s="1"/>
  <c r="R406" i="6" s="1"/>
  <c r="T405" i="6"/>
  <c r="C23" i="1"/>
  <c r="E62" i="1"/>
  <c r="G33" i="4"/>
  <c r="H33" i="4" s="1"/>
  <c r="I33" i="4" s="1"/>
  <c r="I34" i="4" s="1"/>
  <c r="I35" i="4" s="1"/>
  <c r="C37" i="9"/>
  <c r="H37" i="9" s="1"/>
  <c r="M37" i="9" s="1"/>
  <c r="M38" i="9" s="1"/>
  <c r="M39" i="9" s="1"/>
  <c r="S406" i="6" l="1"/>
  <c r="U406" i="6" s="1"/>
  <c r="R407" i="6" s="1"/>
  <c r="T406" i="6"/>
  <c r="D89" i="1"/>
  <c r="J13" i="1"/>
  <c r="E36" i="4"/>
  <c r="G62" i="1"/>
  <c r="D23" i="1"/>
  <c r="F98" i="1"/>
  <c r="C25" i="1"/>
  <c r="F89" i="1" l="1"/>
  <c r="K13" i="1"/>
  <c r="T407" i="6"/>
  <c r="S407" i="6"/>
  <c r="U407" i="6" s="1"/>
  <c r="R408" i="6" s="1"/>
  <c r="G98" i="1"/>
  <c r="D25" i="1"/>
  <c r="J19" i="1" s="1"/>
  <c r="G36" i="4"/>
  <c r="H36" i="4" s="1"/>
  <c r="I36" i="4" s="1"/>
  <c r="C40" i="9"/>
  <c r="H40" i="9" s="1"/>
  <c r="M40" i="9" s="1"/>
  <c r="C24" i="1"/>
  <c r="S408" i="6" l="1"/>
  <c r="T408" i="6"/>
  <c r="G19" i="1"/>
  <c r="G18" i="1"/>
  <c r="G95" i="1"/>
  <c r="H100" i="1"/>
  <c r="U408" i="6" l="1"/>
  <c r="R409" i="6" s="1"/>
  <c r="S409" i="6" s="1"/>
  <c r="T409" i="6" l="1"/>
  <c r="U409" i="6" s="1"/>
  <c r="R410" i="6" s="1"/>
  <c r="S410" i="6" l="1"/>
  <c r="T410" i="6"/>
  <c r="U410" i="6" l="1"/>
  <c r="R411" i="6" l="1"/>
  <c r="E36" i="7"/>
  <c r="F36" i="7" s="1"/>
  <c r="Y411" i="6" l="1"/>
  <c r="C19" i="6" s="1"/>
  <c r="T411" i="6"/>
  <c r="S411" i="6"/>
  <c r="U411" i="6" s="1"/>
  <c r="R412" i="6" s="1"/>
  <c r="D62" i="6"/>
  <c r="F62" i="6" s="1"/>
  <c r="T412" i="6" l="1"/>
  <c r="S412" i="6"/>
  <c r="U412" i="6" s="1"/>
  <c r="R413" i="6" s="1"/>
  <c r="D99" i="1"/>
  <c r="D19" i="6"/>
  <c r="S413" i="6" l="1"/>
  <c r="U413" i="6" s="1"/>
  <c r="R414" i="6" s="1"/>
  <c r="T413" i="6"/>
  <c r="T414" i="6" l="1"/>
  <c r="S414" i="6"/>
  <c r="U414" i="6" s="1"/>
  <c r="R415" i="6" s="1"/>
  <c r="S415" i="6" l="1"/>
  <c r="U415" i="6" s="1"/>
  <c r="R416" i="6" s="1"/>
  <c r="T415" i="6"/>
  <c r="S416" i="6" l="1"/>
  <c r="T416" i="6"/>
  <c r="U416" i="6" l="1"/>
  <c r="R417" i="6" s="1"/>
  <c r="T417" i="6" l="1"/>
  <c r="S417" i="6"/>
  <c r="U417" i="6" s="1"/>
  <c r="R418" i="6" s="1"/>
  <c r="S418" i="6" l="1"/>
  <c r="U418" i="6" s="1"/>
  <c r="R419" i="6" s="1"/>
  <c r="T418" i="6"/>
  <c r="T419" i="6" l="1"/>
  <c r="S419" i="6"/>
  <c r="U419" i="6" s="1"/>
  <c r="R420" i="6" s="1"/>
  <c r="S420" i="6" l="1"/>
  <c r="U420" i="6" s="1"/>
  <c r="R421" i="6" s="1"/>
  <c r="T420" i="6"/>
  <c r="S421" i="6" l="1"/>
  <c r="U421" i="6" s="1"/>
  <c r="R422" i="6" s="1"/>
  <c r="T421" i="6"/>
  <c r="T422" i="6" l="1"/>
  <c r="S422" i="6"/>
  <c r="H13" i="6" l="1"/>
  <c r="E58" i="6"/>
  <c r="G58" i="6" s="1"/>
  <c r="D36" i="9" s="1"/>
  <c r="I36" i="9" s="1"/>
  <c r="N36" i="9" s="1"/>
  <c r="E59" i="6"/>
  <c r="G59" i="6" s="1"/>
  <c r="D37" i="9" s="1"/>
  <c r="I37" i="9" s="1"/>
  <c r="C23" i="6"/>
  <c r="E61" i="6"/>
  <c r="G61" i="6" s="1"/>
  <c r="D39" i="9" s="1"/>
  <c r="I39" i="9" s="1"/>
  <c r="E62" i="6"/>
  <c r="G62" i="6" s="1"/>
  <c r="D40" i="9" s="1"/>
  <c r="I40" i="9" s="1"/>
  <c r="U422" i="6"/>
  <c r="D23" i="6" l="1"/>
  <c r="F99" i="1"/>
  <c r="C25" i="6"/>
  <c r="C24" i="6" s="1"/>
  <c r="N37" i="9"/>
  <c r="N38" i="9" s="1"/>
  <c r="N39" i="9" s="1"/>
  <c r="N40" i="9" s="1"/>
  <c r="D92" i="1"/>
  <c r="J13" i="6"/>
  <c r="K13" i="6" l="1"/>
  <c r="F92" i="1"/>
  <c r="G92" i="1" s="1"/>
  <c r="G99" i="1"/>
  <c r="H99" i="1" s="1"/>
  <c r="D25" i="6"/>
  <c r="J19" i="6" s="1"/>
  <c r="G19" i="6" l="1"/>
  <c r="G18" i="6"/>
</calcChain>
</file>

<file path=xl/sharedStrings.xml><?xml version="1.0" encoding="utf-8"?>
<sst xmlns="http://schemas.openxmlformats.org/spreadsheetml/2006/main" count="335" uniqueCount="88">
  <si>
    <t>借入金額</t>
    <rPh sb="0" eb="2">
      <t>カリイレ</t>
    </rPh>
    <rPh sb="2" eb="4">
      <t>キンガク</t>
    </rPh>
    <phoneticPr fontId="2"/>
  </si>
  <si>
    <t>初回返済日</t>
    <rPh sb="0" eb="2">
      <t>ショカイ</t>
    </rPh>
    <rPh sb="2" eb="5">
      <t>ヘンサイビ</t>
    </rPh>
    <phoneticPr fontId="2"/>
  </si>
  <si>
    <t>年</t>
    <rPh sb="0" eb="1">
      <t>ネン</t>
    </rPh>
    <phoneticPr fontId="2"/>
  </si>
  <si>
    <t>返済日</t>
    <rPh sb="0" eb="3">
      <t>ヘンサイビ</t>
    </rPh>
    <phoneticPr fontId="2"/>
  </si>
  <si>
    <t>利率</t>
    <rPh sb="0" eb="2">
      <t>リリツ</t>
    </rPh>
    <phoneticPr fontId="2"/>
  </si>
  <si>
    <t>開始年</t>
    <rPh sb="0" eb="2">
      <t>カイシ</t>
    </rPh>
    <rPh sb="2" eb="3">
      <t>ネン</t>
    </rPh>
    <phoneticPr fontId="2"/>
  </si>
  <si>
    <t>終了年</t>
    <rPh sb="0" eb="2">
      <t>シュウリョウ</t>
    </rPh>
    <rPh sb="2" eb="3">
      <t>ネン</t>
    </rPh>
    <phoneticPr fontId="2"/>
  </si>
  <si>
    <t>返済期間</t>
    <rPh sb="0" eb="2">
      <t>ヘンサイ</t>
    </rPh>
    <rPh sb="2" eb="4">
      <t>キカン</t>
    </rPh>
    <phoneticPr fontId="2"/>
  </si>
  <si>
    <t>円</t>
    <rPh sb="0" eb="1">
      <t>エン</t>
    </rPh>
    <phoneticPr fontId="2"/>
  </si>
  <si>
    <t>残年数</t>
    <rPh sb="0" eb="1">
      <t>ザン</t>
    </rPh>
    <rPh sb="1" eb="3">
      <t>ネンスウ</t>
    </rPh>
    <phoneticPr fontId="2"/>
  </si>
  <si>
    <t>返済回数</t>
    <rPh sb="0" eb="2">
      <t>ヘンサイ</t>
    </rPh>
    <rPh sb="2" eb="4">
      <t>カイスウ</t>
    </rPh>
    <phoneticPr fontId="2"/>
  </si>
  <si>
    <t>当初金利</t>
    <rPh sb="0" eb="2">
      <t>トウショ</t>
    </rPh>
    <rPh sb="2" eb="4">
      <t>キンリ</t>
    </rPh>
    <phoneticPr fontId="2"/>
  </si>
  <si>
    <t>繰上返済</t>
    <rPh sb="0" eb="1">
      <t>ク</t>
    </rPh>
    <rPh sb="1" eb="2">
      <t>ア</t>
    </rPh>
    <rPh sb="2" eb="4">
      <t>ヘンサイ</t>
    </rPh>
    <phoneticPr fontId="2"/>
  </si>
  <si>
    <t>残高</t>
    <rPh sb="0" eb="2">
      <t>ザンダカ</t>
    </rPh>
    <phoneticPr fontId="2"/>
  </si>
  <si>
    <t>返済額</t>
    <rPh sb="0" eb="3">
      <t>ヘンサイガク</t>
    </rPh>
    <phoneticPr fontId="2"/>
  </si>
  <si>
    <t>現在価値</t>
    <rPh sb="0" eb="2">
      <t>ゲンザイ</t>
    </rPh>
    <rPh sb="2" eb="4">
      <t>カチ</t>
    </rPh>
    <phoneticPr fontId="2"/>
  </si>
  <si>
    <t>割賦利息</t>
    <rPh sb="0" eb="2">
      <t>カップ</t>
    </rPh>
    <rPh sb="2" eb="4">
      <t>リソク</t>
    </rPh>
    <phoneticPr fontId="2"/>
  </si>
  <si>
    <t>割賦元金</t>
    <rPh sb="0" eb="2">
      <t>カップ</t>
    </rPh>
    <rPh sb="2" eb="4">
      <t>ガンキン</t>
    </rPh>
    <phoneticPr fontId="2"/>
  </si>
  <si>
    <t>借入額</t>
    <rPh sb="0" eb="3">
      <t>カリイレガク</t>
    </rPh>
    <phoneticPr fontId="2"/>
  </si>
  <si>
    <t>内利息</t>
    <rPh sb="0" eb="1">
      <t>ウチ</t>
    </rPh>
    <rPh sb="1" eb="3">
      <t>リソク</t>
    </rPh>
    <phoneticPr fontId="2"/>
  </si>
  <si>
    <t>繰り上げなし</t>
    <rPh sb="0" eb="1">
      <t>ク</t>
    </rPh>
    <rPh sb="2" eb="3">
      <t>ア</t>
    </rPh>
    <phoneticPr fontId="2"/>
  </si>
  <si>
    <t>繰上無し</t>
    <rPh sb="0" eb="1">
      <t>ク</t>
    </rPh>
    <rPh sb="1" eb="2">
      <t>ア</t>
    </rPh>
    <rPh sb="2" eb="3">
      <t>ナ</t>
    </rPh>
    <phoneticPr fontId="2"/>
  </si>
  <si>
    <t>繰上後返済回数</t>
    <rPh sb="0" eb="1">
      <t>ク</t>
    </rPh>
    <rPh sb="1" eb="2">
      <t>ア</t>
    </rPh>
    <rPh sb="2" eb="3">
      <t>ゴ</t>
    </rPh>
    <rPh sb="3" eb="5">
      <t>ヘンサイ</t>
    </rPh>
    <rPh sb="5" eb="7">
      <t>カイスウ</t>
    </rPh>
    <phoneticPr fontId="2"/>
  </si>
  <si>
    <t>繰上メリット</t>
    <rPh sb="0" eb="1">
      <t>ク</t>
    </rPh>
    <rPh sb="1" eb="2">
      <t>ア</t>
    </rPh>
    <phoneticPr fontId="2"/>
  </si>
  <si>
    <t>毎月返済額</t>
    <rPh sb="0" eb="2">
      <t>マイツキ</t>
    </rPh>
    <rPh sb="2" eb="5">
      <t>ヘンサイガク</t>
    </rPh>
    <phoneticPr fontId="2"/>
  </si>
  <si>
    <t>融資手数料</t>
    <rPh sb="0" eb="2">
      <t>ユウシ</t>
    </rPh>
    <rPh sb="2" eb="5">
      <t>テスウリョウ</t>
    </rPh>
    <phoneticPr fontId="2"/>
  </si>
  <si>
    <t>%</t>
    <phoneticPr fontId="2"/>
  </si>
  <si>
    <t>年目</t>
    <rPh sb="0" eb="2">
      <t>ネンメ</t>
    </rPh>
    <phoneticPr fontId="2"/>
  </si>
  <si>
    <t>年単位繰上</t>
    <rPh sb="0" eb="3">
      <t>ネンタンイ</t>
    </rPh>
    <rPh sb="3" eb="4">
      <t>ク</t>
    </rPh>
    <rPh sb="4" eb="5">
      <t>ア</t>
    </rPh>
    <phoneticPr fontId="2"/>
  </si>
  <si>
    <t>月々繰上</t>
    <rPh sb="0" eb="2">
      <t>ツキヅキ</t>
    </rPh>
    <rPh sb="2" eb="3">
      <t>ク</t>
    </rPh>
    <rPh sb="3" eb="4">
      <t>ア</t>
    </rPh>
    <phoneticPr fontId="2"/>
  </si>
  <si>
    <t>団信手数料</t>
    <rPh sb="0" eb="2">
      <t>ダンシン</t>
    </rPh>
    <rPh sb="2" eb="5">
      <t>テスウリョウ</t>
    </rPh>
    <phoneticPr fontId="2"/>
  </si>
  <si>
    <t>団信</t>
    <rPh sb="0" eb="2">
      <t>ダンシン</t>
    </rPh>
    <phoneticPr fontId="2"/>
  </si>
  <si>
    <t>総支払額</t>
    <rPh sb="0" eb="1">
      <t>ソウ</t>
    </rPh>
    <rPh sb="1" eb="4">
      <t>シハライガク</t>
    </rPh>
    <phoneticPr fontId="2"/>
  </si>
  <si>
    <t>団体信用生命</t>
    <rPh sb="0" eb="2">
      <t>ダンタイ</t>
    </rPh>
    <rPh sb="2" eb="4">
      <t>シンヨウ</t>
    </rPh>
    <rPh sb="4" eb="6">
      <t>セイメイ</t>
    </rPh>
    <phoneticPr fontId="2"/>
  </si>
  <si>
    <t>返済月数</t>
    <rPh sb="0" eb="2">
      <t>ヘンサイ</t>
    </rPh>
    <rPh sb="2" eb="4">
      <t>ツキスウ</t>
    </rPh>
    <phoneticPr fontId="2"/>
  </si>
  <si>
    <t>月々返済額</t>
    <rPh sb="0" eb="2">
      <t>ツキヅキ</t>
    </rPh>
    <rPh sb="2" eb="4">
      <t>ヘンサイ</t>
    </rPh>
    <rPh sb="4" eb="5">
      <t>ガク</t>
    </rPh>
    <phoneticPr fontId="2"/>
  </si>
  <si>
    <t>年間返済額</t>
    <rPh sb="0" eb="2">
      <t>ネンカン</t>
    </rPh>
    <rPh sb="2" eb="4">
      <t>ヘンサイ</t>
    </rPh>
    <rPh sb="4" eb="5">
      <t>ガク</t>
    </rPh>
    <phoneticPr fontId="2"/>
  </si>
  <si>
    <t>年収25%</t>
    <rPh sb="0" eb="2">
      <t>ネンシュウ</t>
    </rPh>
    <phoneticPr fontId="2"/>
  </si>
  <si>
    <t>平均金利(参考)</t>
    <rPh sb="0" eb="2">
      <t>ヘイキン</t>
    </rPh>
    <rPh sb="2" eb="4">
      <t>キンリ</t>
    </rPh>
    <rPh sb="5" eb="7">
      <t>サンコウ</t>
    </rPh>
    <phoneticPr fontId="2"/>
  </si>
  <si>
    <t>団信</t>
    <rPh sb="0" eb="1">
      <t>ダン</t>
    </rPh>
    <phoneticPr fontId="2"/>
  </si>
  <si>
    <t>３大疾病</t>
    <rPh sb="1" eb="2">
      <t>ダイ</t>
    </rPh>
    <rPh sb="2" eb="4">
      <t>シッペイ</t>
    </rPh>
    <phoneticPr fontId="2"/>
  </si>
  <si>
    <t>デュエット</t>
    <phoneticPr fontId="2"/>
  </si>
  <si>
    <t>団信加入</t>
    <rPh sb="0" eb="2">
      <t>ダンシン</t>
    </rPh>
    <rPh sb="2" eb="4">
      <t>カニュウ</t>
    </rPh>
    <phoneticPr fontId="2"/>
  </si>
  <si>
    <t>%</t>
    <phoneticPr fontId="2"/>
  </si>
  <si>
    <t>団信</t>
    <rPh sb="0" eb="2">
      <t>ダンシン</t>
    </rPh>
    <phoneticPr fontId="2"/>
  </si>
  <si>
    <t>３大疾病保障</t>
    <rPh sb="1" eb="2">
      <t>ダイ</t>
    </rPh>
    <rPh sb="2" eb="4">
      <t>シッペイ</t>
    </rPh>
    <rPh sb="4" eb="6">
      <t>ホショウ</t>
    </rPh>
    <phoneticPr fontId="2"/>
  </si>
  <si>
    <t>デュエット</t>
    <phoneticPr fontId="2"/>
  </si>
  <si>
    <t>加入</t>
    <rPh sb="0" eb="2">
      <t>カニュウ</t>
    </rPh>
    <phoneticPr fontId="2"/>
  </si>
  <si>
    <t>繰り上げ額</t>
    <rPh sb="0" eb="1">
      <t>ク</t>
    </rPh>
    <rPh sb="2" eb="3">
      <t>ア</t>
    </rPh>
    <rPh sb="4" eb="5">
      <t>ガク</t>
    </rPh>
    <phoneticPr fontId="2"/>
  </si>
  <si>
    <t>返済年額</t>
    <rPh sb="0" eb="2">
      <t>ヘンサイ</t>
    </rPh>
    <rPh sb="2" eb="4">
      <t>ネンガク</t>
    </rPh>
    <phoneticPr fontId="2"/>
  </si>
  <si>
    <t>年初残債</t>
    <rPh sb="0" eb="2">
      <t>ネンショ</t>
    </rPh>
    <rPh sb="2" eb="4">
      <t>ザンサイ</t>
    </rPh>
    <phoneticPr fontId="2"/>
  </si>
  <si>
    <t>繰り上げ効果</t>
    <rPh sb="0" eb="1">
      <t>ク</t>
    </rPh>
    <rPh sb="2" eb="3">
      <t>ア</t>
    </rPh>
    <rPh sb="4" eb="6">
      <t>コウカ</t>
    </rPh>
    <phoneticPr fontId="2"/>
  </si>
  <si>
    <t>繰り上げ額</t>
    <rPh sb="0" eb="1">
      <t>ク</t>
    </rPh>
    <rPh sb="2" eb="3">
      <t>ア</t>
    </rPh>
    <rPh sb="4" eb="5">
      <t>ガク</t>
    </rPh>
    <phoneticPr fontId="2"/>
  </si>
  <si>
    <t>利息減少額</t>
    <rPh sb="0" eb="2">
      <t>リソク</t>
    </rPh>
    <rPh sb="2" eb="5">
      <t>ゲンショウガク</t>
    </rPh>
    <phoneticPr fontId="2"/>
  </si>
  <si>
    <t>効率</t>
    <rPh sb="0" eb="2">
      <t>コウリツ</t>
    </rPh>
    <phoneticPr fontId="2"/>
  </si>
  <si>
    <t>入力欄</t>
    <rPh sb="0" eb="3">
      <t>ニュウリョクラン</t>
    </rPh>
    <phoneticPr fontId="2"/>
  </si>
  <si>
    <t>団信設定</t>
    <rPh sb="0" eb="2">
      <t>ダンシン</t>
    </rPh>
    <rPh sb="2" eb="4">
      <t>セッテイ</t>
    </rPh>
    <phoneticPr fontId="2"/>
  </si>
  <si>
    <t>年収20%</t>
    <rPh sb="0" eb="2">
      <t>ネンシュウ</t>
    </rPh>
    <phoneticPr fontId="2"/>
  </si>
  <si>
    <t>Created by　さすけ</t>
    <phoneticPr fontId="2"/>
  </si>
  <si>
    <t>返済額要約</t>
    <rPh sb="0" eb="2">
      <t>ヘンサイ</t>
    </rPh>
    <rPh sb="2" eb="3">
      <t>ガク</t>
    </rPh>
    <rPh sb="3" eb="5">
      <t>ヨウヤク</t>
    </rPh>
    <phoneticPr fontId="2"/>
  </si>
  <si>
    <t>支払利息</t>
    <rPh sb="0" eb="2">
      <t>シハライ</t>
    </rPh>
    <rPh sb="2" eb="4">
      <t>リソク</t>
    </rPh>
    <phoneticPr fontId="2"/>
  </si>
  <si>
    <t>利息割合</t>
    <rPh sb="0" eb="2">
      <t>リソク</t>
    </rPh>
    <rPh sb="2" eb="4">
      <t>ワリアイ</t>
    </rPh>
    <phoneticPr fontId="2"/>
  </si>
  <si>
    <t>返済利息</t>
    <rPh sb="0" eb="2">
      <t>ヘンサイ</t>
    </rPh>
    <rPh sb="2" eb="4">
      <t>リソク</t>
    </rPh>
    <phoneticPr fontId="2"/>
  </si>
  <si>
    <t>元金返済</t>
    <rPh sb="0" eb="2">
      <t>ガンキン</t>
    </rPh>
    <rPh sb="2" eb="4">
      <t>ヘンサイ</t>
    </rPh>
    <phoneticPr fontId="2"/>
  </si>
  <si>
    <t>累積支払利息</t>
    <rPh sb="0" eb="2">
      <t>ルイセキ</t>
    </rPh>
    <rPh sb="2" eb="4">
      <t>シハライ</t>
    </rPh>
    <rPh sb="4" eb="6">
      <t>リソク</t>
    </rPh>
    <phoneticPr fontId="2"/>
  </si>
  <si>
    <t>理想年収【参考】</t>
    <rPh sb="0" eb="2">
      <t>リソウ</t>
    </rPh>
    <rPh sb="2" eb="4">
      <t>ネンシュウ</t>
    </rPh>
    <rPh sb="5" eb="7">
      <t>サンコウ</t>
    </rPh>
    <phoneticPr fontId="2"/>
  </si>
  <si>
    <t>メイン</t>
    <phoneticPr fontId="2"/>
  </si>
  <si>
    <t>比較2</t>
    <rPh sb="0" eb="2">
      <t>ヒカク</t>
    </rPh>
    <phoneticPr fontId="2"/>
  </si>
  <si>
    <t>年返済額</t>
    <rPh sb="0" eb="1">
      <t>ネン</t>
    </rPh>
    <rPh sb="1" eb="4">
      <t>ヘンサイガク</t>
    </rPh>
    <phoneticPr fontId="2"/>
  </si>
  <si>
    <t>月々支払</t>
    <rPh sb="0" eb="2">
      <t>ツキヅキ</t>
    </rPh>
    <rPh sb="2" eb="4">
      <t>シハライ</t>
    </rPh>
    <phoneticPr fontId="2"/>
  </si>
  <si>
    <t>フラット月額</t>
    <rPh sb="4" eb="6">
      <t>ゲツガク</t>
    </rPh>
    <phoneticPr fontId="2"/>
  </si>
  <si>
    <t>団信月額換算</t>
    <rPh sb="0" eb="2">
      <t>ダンシン</t>
    </rPh>
    <rPh sb="2" eb="4">
      <t>ゲツガク</t>
    </rPh>
    <rPh sb="4" eb="6">
      <t>カンサン</t>
    </rPh>
    <phoneticPr fontId="2"/>
  </si>
  <si>
    <t>月額合計</t>
    <rPh sb="0" eb="2">
      <t>ゲツガク</t>
    </rPh>
    <rPh sb="2" eb="4">
      <t>ゴウケイ</t>
    </rPh>
    <phoneticPr fontId="2"/>
  </si>
  <si>
    <t>メイン</t>
    <phoneticPr fontId="2"/>
  </si>
  <si>
    <t>比較1</t>
    <rPh sb="0" eb="2">
      <t>ヒカク</t>
    </rPh>
    <phoneticPr fontId="2"/>
  </si>
  <si>
    <t>メイン</t>
    <phoneticPr fontId="2"/>
  </si>
  <si>
    <t>メイン入力と比較1、比較2の比較分析結果
以下は「比較1」、「比較2」で借入額、繰り上げ返済の実施や団信の設定等を変更した場合、メインの結果と支払額等がどのように変化するかを確認できます。</t>
    <rPh sb="3" eb="5">
      <t>ニュウリョク</t>
    </rPh>
    <rPh sb="6" eb="8">
      <t>ヒカク</t>
    </rPh>
    <rPh sb="10" eb="12">
      <t>ヒカク</t>
    </rPh>
    <rPh sb="14" eb="16">
      <t>ヒカク</t>
    </rPh>
    <rPh sb="16" eb="18">
      <t>ブンセキ</t>
    </rPh>
    <rPh sb="18" eb="20">
      <t>ケッカ</t>
    </rPh>
    <rPh sb="21" eb="23">
      <t>イカ</t>
    </rPh>
    <rPh sb="25" eb="27">
      <t>ヒカク</t>
    </rPh>
    <rPh sb="31" eb="33">
      <t>ヒカク</t>
    </rPh>
    <rPh sb="36" eb="39">
      <t>カリイレガク</t>
    </rPh>
    <rPh sb="40" eb="41">
      <t>ク</t>
    </rPh>
    <rPh sb="42" eb="43">
      <t>ア</t>
    </rPh>
    <rPh sb="44" eb="46">
      <t>ヘンサイ</t>
    </rPh>
    <rPh sb="47" eb="49">
      <t>ジッシ</t>
    </rPh>
    <rPh sb="50" eb="52">
      <t>ダンシン</t>
    </rPh>
    <rPh sb="53" eb="55">
      <t>セッテイ</t>
    </rPh>
    <rPh sb="55" eb="56">
      <t>トウ</t>
    </rPh>
    <rPh sb="57" eb="59">
      <t>ヘンコウ</t>
    </rPh>
    <rPh sb="61" eb="63">
      <t>バアイ</t>
    </rPh>
    <rPh sb="68" eb="70">
      <t>ケッカ</t>
    </rPh>
    <rPh sb="71" eb="74">
      <t>シハライガク</t>
    </rPh>
    <rPh sb="74" eb="75">
      <t>トウ</t>
    </rPh>
    <rPh sb="81" eb="83">
      <t>ヘンカ</t>
    </rPh>
    <rPh sb="87" eb="89">
      <t>カクニン</t>
    </rPh>
    <phoneticPr fontId="2"/>
  </si>
  <si>
    <t>比較2</t>
    <phoneticPr fontId="2"/>
  </si>
  <si>
    <t>Excelシートの使用方法についてはここをクリック</t>
    <rPh sb="9" eb="11">
      <t>シヨウ</t>
    </rPh>
    <rPh sb="11" eb="13">
      <t>ホウホウ</t>
    </rPh>
    <phoneticPr fontId="2"/>
  </si>
  <si>
    <t>メインとの差</t>
    <rPh sb="5" eb="6">
      <t>サ</t>
    </rPh>
    <phoneticPr fontId="2"/>
  </si>
  <si>
    <t>借入額</t>
    <rPh sb="0" eb="3">
      <t>カリイレガク</t>
    </rPh>
    <phoneticPr fontId="2"/>
  </si>
  <si>
    <t>メイン</t>
    <phoneticPr fontId="2"/>
  </si>
  <si>
    <t>比較1</t>
    <rPh sb="0" eb="2">
      <t>ヒカク</t>
    </rPh>
    <phoneticPr fontId="2"/>
  </si>
  <si>
    <t>比較2</t>
    <rPh sb="0" eb="2">
      <t>ヒカク</t>
    </rPh>
    <phoneticPr fontId="2"/>
  </si>
  <si>
    <t>メインとの差</t>
    <rPh sb="5" eb="6">
      <t>サ</t>
    </rPh>
    <phoneticPr fontId="2"/>
  </si>
  <si>
    <t>返済期間</t>
    <rPh sb="0" eb="2">
      <t>ヘンサイ</t>
    </rPh>
    <rPh sb="2" eb="4">
      <t>キカン</t>
    </rPh>
    <phoneticPr fontId="2"/>
  </si>
  <si>
    <t>Produced by　さすけ</t>
    <phoneticPr fontId="2"/>
  </si>
  <si>
    <t>(v0.8.0)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</si>
</sst>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%"/>
    <numFmt numFmtId="177" formatCode="[$-F800]dddd\,\ mmmm\ dd\,\ yyyy"/>
    <numFmt numFmtId="178" formatCode="0.000"/>
    <numFmt numFmtId="179" formatCode="0.0%"/>
    <numFmt numFmtId="180" formatCode="yyyy&quot;年&quot;m&quot;月&quot;;@"/>
    <numFmt numFmtId="181" formatCode="#,##0.0&quot;年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u/>
      <sz val="11"/>
      <color indexed="3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 diagonalDown="1"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 diagonalDown="1"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 diagonalDown="1">
      <left style="thin">
        <color auto="1"/>
      </left>
      <right style="medium">
        <color auto="1"/>
      </right>
      <top style="hair">
        <color auto="1"/>
      </top>
      <bottom/>
      <diagonal style="thin">
        <color auto="1"/>
      </diagonal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Down="1">
      <left style="thin">
        <color auto="1"/>
      </left>
      <right style="medium">
        <color auto="1"/>
      </right>
      <top/>
      <bottom style="double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38" fontId="0" fillId="0" borderId="0" xfId="1" applyFont="1">
      <alignment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176" fontId="0" fillId="0" borderId="0" xfId="2" applyNumberFormat="1" applyFont="1">
      <alignment vertical="center"/>
    </xf>
    <xf numFmtId="38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176" fontId="0" fillId="2" borderId="0" xfId="2" applyNumberFormat="1" applyFont="1" applyFill="1">
      <alignment vertical="center"/>
    </xf>
    <xf numFmtId="38" fontId="0" fillId="2" borderId="0" xfId="0" applyNumberFormat="1" applyFill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0" xfId="0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" xfId="0" applyNumberFormat="1" applyBorder="1">
      <alignment vertical="center"/>
    </xf>
    <xf numFmtId="178" fontId="0" fillId="2" borderId="0" xfId="0" applyNumberFormat="1" applyFill="1">
      <alignment vertical="center"/>
    </xf>
    <xf numFmtId="38" fontId="0" fillId="0" borderId="0" xfId="1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38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  <xf numFmtId="38" fontId="0" fillId="0" borderId="1" xfId="0" applyNumberForma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38" fontId="0" fillId="0" borderId="16" xfId="1" applyFont="1" applyBorder="1">
      <alignment vertical="center"/>
    </xf>
    <xf numFmtId="38" fontId="0" fillId="0" borderId="6" xfId="1" applyFont="1" applyBorder="1">
      <alignment vertical="center"/>
    </xf>
    <xf numFmtId="38" fontId="0" fillId="2" borderId="24" xfId="1" applyFont="1" applyFill="1" applyBorder="1">
      <alignment vertical="center"/>
    </xf>
    <xf numFmtId="38" fontId="0" fillId="0" borderId="14" xfId="1" applyFont="1" applyBorder="1">
      <alignment vertical="center"/>
    </xf>
    <xf numFmtId="38" fontId="0" fillId="2" borderId="14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38" fontId="0" fillId="2" borderId="27" xfId="1" applyFont="1" applyFill="1" applyBorder="1">
      <alignment vertical="center"/>
    </xf>
    <xf numFmtId="0" fontId="0" fillId="0" borderId="13" xfId="0" applyFill="1" applyBorder="1">
      <alignment vertical="center"/>
    </xf>
    <xf numFmtId="0" fontId="0" fillId="0" borderId="15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176" fontId="0" fillId="3" borderId="16" xfId="2" applyNumberFormat="1" applyFont="1" applyFill="1" applyBorder="1">
      <alignment vertical="center"/>
    </xf>
    <xf numFmtId="38" fontId="0" fillId="3" borderId="16" xfId="1" applyFont="1" applyFill="1" applyBorder="1">
      <alignment vertical="center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176" fontId="0" fillId="3" borderId="27" xfId="2" applyNumberFormat="1" applyFont="1" applyFill="1" applyBorder="1">
      <alignment vertical="center"/>
    </xf>
    <xf numFmtId="38" fontId="0" fillId="3" borderId="27" xfId="1" applyFont="1" applyFill="1" applyBorder="1">
      <alignment vertical="center"/>
    </xf>
    <xf numFmtId="0" fontId="0" fillId="0" borderId="28" xfId="0" applyBorder="1">
      <alignment vertical="center"/>
    </xf>
    <xf numFmtId="38" fontId="0" fillId="0" borderId="29" xfId="1" applyFont="1" applyBorder="1">
      <alignment vertical="center"/>
    </xf>
    <xf numFmtId="38" fontId="0" fillId="2" borderId="29" xfId="1" applyFont="1" applyFill="1" applyBorder="1">
      <alignment vertical="center"/>
    </xf>
    <xf numFmtId="0" fontId="0" fillId="0" borderId="14" xfId="0" applyFill="1" applyBorder="1">
      <alignment vertical="center"/>
    </xf>
    <xf numFmtId="176" fontId="0" fillId="0" borderId="14" xfId="2" applyNumberFormat="1" applyFont="1" applyFill="1" applyBorder="1">
      <alignment vertical="center"/>
    </xf>
    <xf numFmtId="38" fontId="0" fillId="0" borderId="14" xfId="1" applyFont="1" applyFill="1" applyBorder="1">
      <alignment vertical="center"/>
    </xf>
    <xf numFmtId="0" fontId="0" fillId="0" borderId="16" xfId="0" applyFill="1" applyBorder="1">
      <alignment vertical="center"/>
    </xf>
    <xf numFmtId="176" fontId="0" fillId="0" borderId="16" xfId="2" applyNumberFormat="1" applyFont="1" applyFill="1" applyBorder="1">
      <alignment vertical="center"/>
    </xf>
    <xf numFmtId="38" fontId="0" fillId="0" borderId="16" xfId="1" applyFont="1" applyFill="1" applyBorder="1">
      <alignment vertical="center"/>
    </xf>
    <xf numFmtId="38" fontId="0" fillId="0" borderId="6" xfId="1" applyFont="1" applyFill="1" applyBorder="1">
      <alignment vertical="center"/>
    </xf>
    <xf numFmtId="38" fontId="0" fillId="2" borderId="6" xfId="1" applyFont="1" applyFill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77" fontId="6" fillId="4" borderId="6" xfId="0" applyNumberFormat="1" applyFont="1" applyFill="1" applyBorder="1" applyAlignment="1">
      <alignment horizontal="center" vertical="center"/>
    </xf>
    <xf numFmtId="38" fontId="6" fillId="4" borderId="6" xfId="1" applyFont="1" applyFill="1" applyBorder="1" applyAlignment="1">
      <alignment horizontal="center" vertical="center"/>
    </xf>
    <xf numFmtId="38" fontId="6" fillId="4" borderId="19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38" fontId="0" fillId="0" borderId="1" xfId="1" applyFont="1" applyFill="1" applyBorder="1">
      <alignment vertical="center"/>
    </xf>
    <xf numFmtId="38" fontId="5" fillId="0" borderId="1" xfId="0" applyNumberFormat="1" applyFont="1" applyBorder="1">
      <alignment vertical="center"/>
    </xf>
    <xf numFmtId="40" fontId="5" fillId="0" borderId="1" xfId="0" applyNumberFormat="1" applyFont="1" applyBorder="1">
      <alignment vertical="center"/>
    </xf>
    <xf numFmtId="0" fontId="0" fillId="0" borderId="38" xfId="0" applyBorder="1">
      <alignment vertical="center"/>
    </xf>
    <xf numFmtId="38" fontId="0" fillId="2" borderId="39" xfId="1" applyFont="1" applyFill="1" applyBorder="1">
      <alignment vertical="center"/>
    </xf>
    <xf numFmtId="0" fontId="0" fillId="0" borderId="40" xfId="0" applyBorder="1">
      <alignment vertical="center"/>
    </xf>
    <xf numFmtId="14" fontId="0" fillId="2" borderId="41" xfId="0" applyNumberFormat="1" applyFill="1" applyBorder="1">
      <alignment vertical="center"/>
    </xf>
    <xf numFmtId="14" fontId="0" fillId="0" borderId="42" xfId="0" applyNumberFormat="1" applyBorder="1">
      <alignment vertical="center"/>
    </xf>
    <xf numFmtId="0" fontId="0" fillId="2" borderId="41" xfId="0" applyFill="1" applyBorder="1">
      <alignment vertical="center"/>
    </xf>
    <xf numFmtId="0" fontId="0" fillId="0" borderId="42" xfId="0" applyBorder="1">
      <alignment vertical="center"/>
    </xf>
    <xf numFmtId="178" fontId="0" fillId="2" borderId="43" xfId="0" applyNumberFormat="1" applyFill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5" fillId="0" borderId="1" xfId="0" applyFont="1" applyBorder="1" applyAlignment="1">
      <alignment horizontal="center" vertical="center"/>
    </xf>
    <xf numFmtId="38" fontId="0" fillId="6" borderId="1" xfId="1" applyFont="1" applyFill="1" applyBorder="1">
      <alignment vertical="center"/>
    </xf>
    <xf numFmtId="0" fontId="11" fillId="5" borderId="1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6" borderId="5" xfId="0" applyFont="1" applyFill="1" applyBorder="1">
      <alignment vertical="center"/>
    </xf>
    <xf numFmtId="0" fontId="11" fillId="5" borderId="5" xfId="0" applyFont="1" applyFill="1" applyBorder="1">
      <alignment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6" xfId="0" applyFont="1" applyFill="1" applyBorder="1">
      <alignment vertical="center"/>
    </xf>
    <xf numFmtId="0" fontId="11" fillId="5" borderId="7" xfId="0" applyFont="1" applyFill="1" applyBorder="1">
      <alignment vertical="center"/>
    </xf>
    <xf numFmtId="38" fontId="0" fillId="6" borderId="9" xfId="1" applyFont="1" applyFill="1" applyBorder="1">
      <alignment vertical="center"/>
    </xf>
    <xf numFmtId="176" fontId="0" fillId="2" borderId="14" xfId="0" applyNumberFormat="1" applyFill="1" applyBorder="1">
      <alignment vertical="center"/>
    </xf>
    <xf numFmtId="0" fontId="0" fillId="6" borderId="15" xfId="0" applyFill="1" applyBorder="1">
      <alignment vertical="center"/>
    </xf>
    <xf numFmtId="176" fontId="0" fillId="2" borderId="16" xfId="0" applyNumberFormat="1" applyFill="1" applyBorder="1">
      <alignment vertical="center"/>
    </xf>
    <xf numFmtId="38" fontId="0" fillId="6" borderId="16" xfId="1" applyFont="1" applyFill="1" applyBorder="1">
      <alignment vertical="center"/>
    </xf>
    <xf numFmtId="176" fontId="0" fillId="2" borderId="29" xfId="0" applyNumberForma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4" xfId="0" applyFont="1" applyBorder="1">
      <alignment vertical="center"/>
    </xf>
    <xf numFmtId="0" fontId="4" fillId="2" borderId="14" xfId="0" applyFont="1" applyFill="1" applyBorder="1">
      <alignment vertical="center"/>
    </xf>
    <xf numFmtId="0" fontId="4" fillId="6" borderId="16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6" xfId="0" applyFont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29" xfId="0" applyFont="1" applyBorder="1">
      <alignment vertical="center"/>
    </xf>
    <xf numFmtId="0" fontId="4" fillId="2" borderId="29" xfId="0" applyFont="1" applyFill="1" applyBorder="1">
      <alignment vertical="center"/>
    </xf>
    <xf numFmtId="38" fontId="4" fillId="0" borderId="14" xfId="1" applyFont="1" applyBorder="1">
      <alignment vertical="center"/>
    </xf>
    <xf numFmtId="38" fontId="4" fillId="6" borderId="16" xfId="1" applyFont="1" applyFill="1" applyBorder="1">
      <alignment vertical="center"/>
    </xf>
    <xf numFmtId="38" fontId="4" fillId="0" borderId="16" xfId="1" applyFont="1" applyBorder="1">
      <alignment vertical="center"/>
    </xf>
    <xf numFmtId="38" fontId="4" fillId="0" borderId="29" xfId="1" applyFont="1" applyBorder="1">
      <alignment vertical="center"/>
    </xf>
    <xf numFmtId="38" fontId="4" fillId="0" borderId="25" xfId="1" applyFont="1" applyBorder="1">
      <alignment vertical="center"/>
    </xf>
    <xf numFmtId="38" fontId="4" fillId="6" borderId="17" xfId="1" applyFont="1" applyFill="1" applyBorder="1">
      <alignment vertical="center"/>
    </xf>
    <xf numFmtId="38" fontId="4" fillId="0" borderId="17" xfId="1" applyFont="1" applyBorder="1">
      <alignment vertical="center"/>
    </xf>
    <xf numFmtId="38" fontId="4" fillId="0" borderId="30" xfId="1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6" borderId="15" xfId="0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38" fontId="0" fillId="6" borderId="16" xfId="1" applyFont="1" applyFill="1" applyBorder="1" applyAlignment="1">
      <alignment vertical="center"/>
    </xf>
    <xf numFmtId="0" fontId="0" fillId="9" borderId="38" xfId="0" applyFill="1" applyBorder="1" applyAlignment="1">
      <alignment horizontal="center" vertical="center"/>
    </xf>
    <xf numFmtId="38" fontId="0" fillId="9" borderId="49" xfId="0" applyNumberFormat="1" applyFill="1" applyBorder="1" applyAlignment="1">
      <alignment vertical="center"/>
    </xf>
    <xf numFmtId="0" fontId="0" fillId="9" borderId="50" xfId="0" applyFill="1" applyBorder="1">
      <alignment vertical="center"/>
    </xf>
    <xf numFmtId="0" fontId="0" fillId="9" borderId="15" xfId="0" applyFill="1" applyBorder="1" applyAlignment="1">
      <alignment horizontal="center" vertical="center"/>
    </xf>
    <xf numFmtId="38" fontId="0" fillId="9" borderId="16" xfId="0" applyNumberFormat="1" applyFill="1" applyBorder="1" applyAlignment="1">
      <alignment vertical="center"/>
    </xf>
    <xf numFmtId="176" fontId="0" fillId="6" borderId="16" xfId="2" applyNumberFormat="1" applyFont="1" applyFill="1" applyBorder="1">
      <alignment vertical="center"/>
    </xf>
    <xf numFmtId="0" fontId="0" fillId="9" borderId="53" xfId="0" applyFill="1" applyBorder="1">
      <alignment vertical="center"/>
    </xf>
    <xf numFmtId="38" fontId="4" fillId="9" borderId="54" xfId="1" applyFont="1" applyFill="1" applyBorder="1" applyAlignment="1">
      <alignment horizontal="right" vertical="center"/>
    </xf>
    <xf numFmtId="0" fontId="4" fillId="3" borderId="55" xfId="0" applyFont="1" applyFill="1" applyBorder="1" applyAlignment="1">
      <alignment horizontal="center" vertical="center"/>
    </xf>
    <xf numFmtId="38" fontId="4" fillId="3" borderId="56" xfId="0" applyNumberFormat="1" applyFont="1" applyFill="1" applyBorder="1">
      <alignment vertical="center"/>
    </xf>
    <xf numFmtId="38" fontId="4" fillId="3" borderId="57" xfId="0" applyNumberFormat="1" applyFont="1" applyFill="1" applyBorder="1">
      <alignment vertical="center"/>
    </xf>
    <xf numFmtId="180" fontId="0" fillId="0" borderId="14" xfId="0" applyNumberFormat="1" applyFill="1" applyBorder="1">
      <alignment vertical="center"/>
    </xf>
    <xf numFmtId="180" fontId="0" fillId="3" borderId="16" xfId="0" applyNumberFormat="1" applyFill="1" applyBorder="1">
      <alignment vertical="center"/>
    </xf>
    <xf numFmtId="180" fontId="0" fillId="0" borderId="16" xfId="0" applyNumberFormat="1" applyFill="1" applyBorder="1">
      <alignment vertical="center"/>
    </xf>
    <xf numFmtId="180" fontId="0" fillId="3" borderId="27" xfId="0" applyNumberFormat="1" applyFill="1" applyBorder="1">
      <alignment vertical="center"/>
    </xf>
    <xf numFmtId="0" fontId="4" fillId="6" borderId="53" xfId="0" applyFont="1" applyFill="1" applyBorder="1" applyAlignment="1">
      <alignment horizontal="center" vertical="center"/>
    </xf>
    <xf numFmtId="38" fontId="7" fillId="6" borderId="54" xfId="1" applyFont="1" applyFill="1" applyBorder="1">
      <alignment vertical="center"/>
    </xf>
    <xf numFmtId="0" fontId="5" fillId="9" borderId="10" xfId="0" applyFont="1" applyFill="1" applyBorder="1" applyAlignment="1">
      <alignment horizontal="center" vertical="center"/>
    </xf>
    <xf numFmtId="179" fontId="13" fillId="9" borderId="11" xfId="2" applyNumberFormat="1" applyFont="1" applyFill="1" applyBorder="1">
      <alignment vertical="center"/>
    </xf>
    <xf numFmtId="38" fontId="5" fillId="9" borderId="59" xfId="0" applyNumberFormat="1" applyFont="1" applyFill="1" applyBorder="1">
      <alignment vertical="center"/>
    </xf>
    <xf numFmtId="0" fontId="4" fillId="0" borderId="8" xfId="0" applyFont="1" applyBorder="1">
      <alignment vertical="center"/>
    </xf>
    <xf numFmtId="38" fontId="0" fillId="0" borderId="9" xfId="1" applyFont="1" applyFill="1" applyBorder="1">
      <alignment vertical="center"/>
    </xf>
    <xf numFmtId="0" fontId="4" fillId="6" borderId="8" xfId="0" applyFont="1" applyFill="1" applyBorder="1">
      <alignment vertical="center"/>
    </xf>
    <xf numFmtId="38" fontId="5" fillId="0" borderId="0" xfId="0" applyNumberFormat="1" applyFont="1" applyBorder="1">
      <alignment vertical="center"/>
    </xf>
    <xf numFmtId="40" fontId="5" fillId="0" borderId="0" xfId="0" applyNumberFormat="1" applyFont="1" applyBorder="1">
      <alignment vertical="center"/>
    </xf>
    <xf numFmtId="0" fontId="4" fillId="3" borderId="23" xfId="0" applyFont="1" applyFill="1" applyBorder="1">
      <alignment vertical="center"/>
    </xf>
    <xf numFmtId="0" fontId="4" fillId="7" borderId="23" xfId="0" applyFont="1" applyFill="1" applyBorder="1">
      <alignment vertical="center"/>
    </xf>
    <xf numFmtId="0" fontId="11" fillId="5" borderId="60" xfId="0" applyFont="1" applyFill="1" applyBorder="1" applyAlignment="1">
      <alignment horizontal="center" vertical="center"/>
    </xf>
    <xf numFmtId="0" fontId="11" fillId="5" borderId="61" xfId="0" applyFont="1" applyFill="1" applyBorder="1" applyAlignment="1">
      <alignment horizontal="center" vertical="center"/>
    </xf>
    <xf numFmtId="38" fontId="0" fillId="2" borderId="4" xfId="1" applyFont="1" applyFill="1" applyBorder="1">
      <alignment vertical="center"/>
    </xf>
    <xf numFmtId="0" fontId="4" fillId="0" borderId="36" xfId="0" applyFont="1" applyBorder="1">
      <alignment vertical="center"/>
    </xf>
    <xf numFmtId="38" fontId="0" fillId="0" borderId="4" xfId="1" applyFont="1" applyBorder="1">
      <alignment vertical="center"/>
    </xf>
    <xf numFmtId="38" fontId="0" fillId="0" borderId="4" xfId="1" applyFont="1" applyFill="1" applyBorder="1">
      <alignment vertical="center"/>
    </xf>
    <xf numFmtId="38" fontId="0" fillId="0" borderId="22" xfId="1" applyFont="1" applyFill="1" applyBorder="1">
      <alignment vertical="center"/>
    </xf>
    <xf numFmtId="38" fontId="0" fillId="0" borderId="7" xfId="1" applyFont="1" applyFill="1" applyBorder="1">
      <alignment vertical="center"/>
    </xf>
    <xf numFmtId="38" fontId="0" fillId="6" borderId="6" xfId="1" applyFont="1" applyFill="1" applyBorder="1">
      <alignment vertical="center"/>
    </xf>
    <xf numFmtId="38" fontId="0" fillId="6" borderId="7" xfId="1" applyFont="1" applyFill="1" applyBorder="1">
      <alignment vertical="center"/>
    </xf>
    <xf numFmtId="0" fontId="0" fillId="0" borderId="45" xfId="0" applyFill="1" applyBorder="1">
      <alignment vertical="center"/>
    </xf>
    <xf numFmtId="0" fontId="0" fillId="0" borderId="62" xfId="0" applyFill="1" applyBorder="1">
      <alignment vertical="center"/>
    </xf>
    <xf numFmtId="180" fontId="0" fillId="0" borderId="62" xfId="0" applyNumberFormat="1" applyFill="1" applyBorder="1">
      <alignment vertical="center"/>
    </xf>
    <xf numFmtId="176" fontId="0" fillId="0" borderId="62" xfId="2" applyNumberFormat="1" applyFont="1" applyFill="1" applyBorder="1">
      <alignment vertical="center"/>
    </xf>
    <xf numFmtId="38" fontId="0" fillId="0" borderId="62" xfId="1" applyFont="1" applyFill="1" applyBorder="1">
      <alignment vertical="center"/>
    </xf>
    <xf numFmtId="38" fontId="0" fillId="2" borderId="62" xfId="1" applyFont="1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180" fontId="0" fillId="3" borderId="29" xfId="0" applyNumberFormat="1" applyFill="1" applyBorder="1">
      <alignment vertical="center"/>
    </xf>
    <xf numFmtId="176" fontId="0" fillId="3" borderId="29" xfId="2" applyNumberFormat="1" applyFont="1" applyFill="1" applyBorder="1">
      <alignment vertical="center"/>
    </xf>
    <xf numFmtId="38" fontId="0" fillId="3" borderId="29" xfId="1" applyFont="1" applyFill="1" applyBorder="1">
      <alignment vertical="center"/>
    </xf>
    <xf numFmtId="0" fontId="0" fillId="8" borderId="15" xfId="0" applyFill="1" applyBorder="1">
      <alignment vertical="center"/>
    </xf>
    <xf numFmtId="0" fontId="0" fillId="8" borderId="16" xfId="0" applyFill="1" applyBorder="1">
      <alignment vertical="center"/>
    </xf>
    <xf numFmtId="180" fontId="0" fillId="8" borderId="16" xfId="0" applyNumberFormat="1" applyFill="1" applyBorder="1">
      <alignment vertical="center"/>
    </xf>
    <xf numFmtId="176" fontId="0" fillId="8" borderId="16" xfId="2" applyNumberFormat="1" applyFont="1" applyFill="1" applyBorder="1">
      <alignment vertical="center"/>
    </xf>
    <xf numFmtId="38" fontId="0" fillId="8" borderId="16" xfId="1" applyFont="1" applyFill="1" applyBorder="1">
      <alignment vertical="center"/>
    </xf>
    <xf numFmtId="0" fontId="0" fillId="8" borderId="26" xfId="0" applyFill="1" applyBorder="1">
      <alignment vertical="center"/>
    </xf>
    <xf numFmtId="0" fontId="0" fillId="8" borderId="27" xfId="0" applyFill="1" applyBorder="1">
      <alignment vertical="center"/>
    </xf>
    <xf numFmtId="180" fontId="0" fillId="8" borderId="27" xfId="0" applyNumberFormat="1" applyFill="1" applyBorder="1">
      <alignment vertical="center"/>
    </xf>
    <xf numFmtId="176" fontId="0" fillId="8" borderId="27" xfId="2" applyNumberFormat="1" applyFont="1" applyFill="1" applyBorder="1">
      <alignment vertical="center"/>
    </xf>
    <xf numFmtId="38" fontId="0" fillId="8" borderId="27" xfId="1" applyFont="1" applyFill="1" applyBorder="1">
      <alignment vertical="center"/>
    </xf>
    <xf numFmtId="0" fontId="0" fillId="8" borderId="28" xfId="0" applyFill="1" applyBorder="1">
      <alignment vertical="center"/>
    </xf>
    <xf numFmtId="0" fontId="0" fillId="8" borderId="29" xfId="0" applyFill="1" applyBorder="1">
      <alignment vertical="center"/>
    </xf>
    <xf numFmtId="180" fontId="0" fillId="8" borderId="29" xfId="0" applyNumberFormat="1" applyFill="1" applyBorder="1">
      <alignment vertical="center"/>
    </xf>
    <xf numFmtId="176" fontId="0" fillId="8" borderId="29" xfId="2" applyNumberFormat="1" applyFont="1" applyFill="1" applyBorder="1">
      <alignment vertical="center"/>
    </xf>
    <xf numFmtId="38" fontId="0" fillId="8" borderId="29" xfId="1" applyFont="1" applyFill="1" applyBorder="1">
      <alignment vertical="center"/>
    </xf>
    <xf numFmtId="0" fontId="0" fillId="2" borderId="4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0" xfId="0" applyFill="1" applyBorder="1">
      <alignment vertical="center"/>
    </xf>
    <xf numFmtId="38" fontId="4" fillId="7" borderId="24" xfId="1" applyFont="1" applyFill="1" applyBorder="1">
      <alignment vertical="center"/>
    </xf>
    <xf numFmtId="38" fontId="4" fillId="3" borderId="24" xfId="1" applyFont="1" applyFill="1" applyBorder="1">
      <alignment vertical="center"/>
    </xf>
    <xf numFmtId="38" fontId="4" fillId="7" borderId="32" xfId="1" applyFont="1" applyFill="1" applyBorder="1">
      <alignment vertical="center"/>
    </xf>
    <xf numFmtId="38" fontId="4" fillId="3" borderId="32" xfId="1" applyFont="1" applyFill="1" applyBorder="1">
      <alignment vertical="center"/>
    </xf>
    <xf numFmtId="38" fontId="5" fillId="0" borderId="1" xfId="0" applyNumberFormat="1" applyFont="1" applyBorder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0" fontId="11" fillId="5" borderId="6" xfId="0" applyFont="1" applyFill="1" applyBorder="1" applyAlignment="1">
      <alignment horizontal="center" vertical="center"/>
    </xf>
    <xf numFmtId="38" fontId="4" fillId="6" borderId="17" xfId="0" applyNumberFormat="1" applyFont="1" applyFill="1" applyBorder="1">
      <alignment vertical="center"/>
    </xf>
    <xf numFmtId="38" fontId="4" fillId="6" borderId="51" xfId="0" applyNumberFormat="1" applyFont="1" applyFill="1" applyBorder="1">
      <alignment vertical="center"/>
    </xf>
    <xf numFmtId="38" fontId="0" fillId="0" borderId="6" xfId="1" applyNumberFormat="1" applyFont="1" applyBorder="1">
      <alignment vertical="center"/>
    </xf>
    <xf numFmtId="181" fontId="0" fillId="0" borderId="0" xfId="1" applyNumberFormat="1" applyFont="1">
      <alignment vertical="center"/>
    </xf>
    <xf numFmtId="181" fontId="0" fillId="0" borderId="0" xfId="0" applyNumberFormat="1">
      <alignment vertical="center"/>
    </xf>
    <xf numFmtId="0" fontId="0" fillId="8" borderId="14" xfId="0" applyFill="1" applyBorder="1">
      <alignment vertical="center"/>
    </xf>
    <xf numFmtId="0" fontId="0" fillId="10" borderId="14" xfId="0" applyFill="1" applyBorder="1">
      <alignment vertical="center"/>
    </xf>
    <xf numFmtId="0" fontId="0" fillId="10" borderId="16" xfId="0" applyFill="1" applyBorder="1">
      <alignment vertical="center"/>
    </xf>
    <xf numFmtId="0" fontId="0" fillId="10" borderId="27" xfId="0" applyFill="1" applyBorder="1">
      <alignment vertical="center"/>
    </xf>
    <xf numFmtId="0" fontId="0" fillId="3" borderId="14" xfId="0" applyFill="1" applyBorder="1">
      <alignment vertical="center"/>
    </xf>
    <xf numFmtId="38" fontId="0" fillId="8" borderId="14" xfId="1" applyFont="1" applyFill="1" applyBorder="1">
      <alignment vertical="center"/>
    </xf>
    <xf numFmtId="38" fontId="0" fillId="8" borderId="25" xfId="1" applyFont="1" applyFill="1" applyBorder="1">
      <alignment vertical="center"/>
    </xf>
    <xf numFmtId="38" fontId="0" fillId="8" borderId="17" xfId="1" applyFont="1" applyFill="1" applyBorder="1">
      <alignment vertical="center"/>
    </xf>
    <xf numFmtId="38" fontId="0" fillId="3" borderId="14" xfId="1" applyFont="1" applyFill="1" applyBorder="1">
      <alignment vertical="center"/>
    </xf>
    <xf numFmtId="38" fontId="0" fillId="3" borderId="25" xfId="1" applyFont="1" applyFill="1" applyBorder="1">
      <alignment vertical="center"/>
    </xf>
    <xf numFmtId="38" fontId="0" fillId="3" borderId="17" xfId="1" applyFont="1" applyFill="1" applyBorder="1">
      <alignment vertical="center"/>
    </xf>
    <xf numFmtId="0" fontId="11" fillId="4" borderId="5" xfId="0" applyFont="1" applyFill="1" applyBorder="1">
      <alignment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6" xfId="0" applyFont="1" applyFill="1" applyBorder="1">
      <alignment vertical="center"/>
    </xf>
    <xf numFmtId="0" fontId="11" fillId="4" borderId="7" xfId="0" applyFont="1" applyFill="1" applyBorder="1">
      <alignment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61" xfId="0" applyFont="1" applyFill="1" applyBorder="1" applyAlignment="1">
      <alignment horizontal="center" vertical="center"/>
    </xf>
    <xf numFmtId="0" fontId="11" fillId="11" borderId="5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19" xfId="0" applyFont="1" applyFill="1" applyBorder="1" applyAlignment="1">
      <alignment horizontal="center" vertical="center"/>
    </xf>
    <xf numFmtId="0" fontId="11" fillId="11" borderId="60" xfId="0" applyFont="1" applyFill="1" applyBorder="1" applyAlignment="1">
      <alignment horizontal="center" vertical="center"/>
    </xf>
    <xf numFmtId="0" fontId="11" fillId="11" borderId="61" xfId="0" applyFont="1" applyFill="1" applyBorder="1" applyAlignment="1">
      <alignment horizontal="center" vertical="center"/>
    </xf>
    <xf numFmtId="38" fontId="0" fillId="10" borderId="14" xfId="1" applyFont="1" applyFill="1" applyBorder="1">
      <alignment vertical="center"/>
    </xf>
    <xf numFmtId="38" fontId="0" fillId="10" borderId="16" xfId="1" applyFont="1" applyFill="1" applyBorder="1">
      <alignment vertical="center"/>
    </xf>
    <xf numFmtId="38" fontId="0" fillId="10" borderId="27" xfId="1" applyFont="1" applyFill="1" applyBorder="1">
      <alignment vertical="center"/>
    </xf>
    <xf numFmtId="38" fontId="0" fillId="8" borderId="30" xfId="1" applyFont="1" applyFill="1" applyBorder="1">
      <alignment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63" xfId="0" applyFont="1" applyFill="1" applyBorder="1" applyAlignment="1">
      <alignment horizontal="center" vertical="center"/>
    </xf>
    <xf numFmtId="38" fontId="0" fillId="10" borderId="64" xfId="1" applyFont="1" applyFill="1" applyBorder="1">
      <alignment vertical="center"/>
    </xf>
    <xf numFmtId="38" fontId="0" fillId="10" borderId="41" xfId="1" applyFont="1" applyFill="1" applyBorder="1">
      <alignment vertical="center"/>
    </xf>
    <xf numFmtId="38" fontId="0" fillId="10" borderId="65" xfId="1" applyFont="1" applyFill="1" applyBorder="1">
      <alignment vertical="center"/>
    </xf>
    <xf numFmtId="38" fontId="0" fillId="3" borderId="64" xfId="1" applyFont="1" applyFill="1" applyBorder="1">
      <alignment vertical="center"/>
    </xf>
    <xf numFmtId="38" fontId="0" fillId="3" borderId="41" xfId="1" applyFont="1" applyFill="1" applyBorder="1">
      <alignment vertical="center"/>
    </xf>
    <xf numFmtId="38" fontId="0" fillId="3" borderId="65" xfId="1" applyFont="1" applyFill="1" applyBorder="1">
      <alignment vertical="center"/>
    </xf>
    <xf numFmtId="38" fontId="0" fillId="8" borderId="64" xfId="1" applyFont="1" applyFill="1" applyBorder="1">
      <alignment vertical="center"/>
    </xf>
    <xf numFmtId="38" fontId="0" fillId="8" borderId="41" xfId="1" applyFont="1" applyFill="1" applyBorder="1">
      <alignment vertical="center"/>
    </xf>
    <xf numFmtId="38" fontId="0" fillId="8" borderId="43" xfId="1" applyFont="1" applyFill="1" applyBorder="1">
      <alignment vertical="center"/>
    </xf>
    <xf numFmtId="0" fontId="11" fillId="5" borderId="3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38" fontId="0" fillId="6" borderId="1" xfId="0" applyNumberFormat="1" applyFill="1" applyBorder="1" applyAlignment="1">
      <alignment vertical="center"/>
    </xf>
    <xf numFmtId="38" fontId="0" fillId="3" borderId="1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38" fontId="0" fillId="0" borderId="0" xfId="0" applyNumberFormat="1" applyFill="1" applyBorder="1" applyAlignment="1">
      <alignment vertical="center"/>
    </xf>
    <xf numFmtId="38" fontId="0" fillId="8" borderId="24" xfId="0" applyNumberFormat="1" applyFill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6" borderId="69" xfId="0" applyFill="1" applyBorder="1" applyAlignment="1">
      <alignment vertical="center"/>
    </xf>
    <xf numFmtId="38" fontId="0" fillId="3" borderId="70" xfId="0" applyNumberFormat="1" applyFill="1" applyBorder="1" applyAlignment="1">
      <alignment vertical="center"/>
    </xf>
    <xf numFmtId="38" fontId="0" fillId="8" borderId="71" xfId="0" applyNumberFormat="1" applyFill="1" applyBorder="1" applyAlignment="1">
      <alignment vertical="center"/>
    </xf>
    <xf numFmtId="0" fontId="0" fillId="6" borderId="9" xfId="0" applyFill="1" applyBorder="1" applyAlignment="1">
      <alignment horizontal="right" vertical="center"/>
    </xf>
    <xf numFmtId="38" fontId="0" fillId="3" borderId="9" xfId="0" applyNumberFormat="1" applyFill="1" applyBorder="1" applyAlignment="1">
      <alignment horizontal="right" vertical="center"/>
    </xf>
    <xf numFmtId="38" fontId="0" fillId="8" borderId="32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0" fillId="0" borderId="20" xfId="1" applyFont="1" applyFill="1" applyBorder="1" applyAlignment="1">
      <alignment horizontal="center" vertical="center"/>
    </xf>
    <xf numFmtId="38" fontId="0" fillId="0" borderId="21" xfId="1" applyFont="1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/>
    </xf>
    <xf numFmtId="38" fontId="0" fillId="8" borderId="20" xfId="1" applyFont="1" applyFill="1" applyBorder="1" applyAlignment="1">
      <alignment horizontal="center" vertical="center"/>
    </xf>
    <xf numFmtId="38" fontId="0" fillId="8" borderId="21" xfId="1" applyFont="1" applyFill="1" applyBorder="1" applyAlignment="1">
      <alignment horizontal="center" vertical="center"/>
    </xf>
    <xf numFmtId="38" fontId="0" fillId="8" borderId="22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8" borderId="12" xfId="1" applyFon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52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10" borderId="13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38" fontId="0" fillId="10" borderId="66" xfId="1" applyFont="1" applyFill="1" applyBorder="1" applyAlignment="1">
      <alignment horizontal="center" vertical="center"/>
    </xf>
    <xf numFmtId="38" fontId="0" fillId="10" borderId="67" xfId="1" applyFont="1" applyFill="1" applyBorder="1" applyAlignment="1">
      <alignment horizontal="center" vertical="center"/>
    </xf>
    <xf numFmtId="38" fontId="0" fillId="10" borderId="68" xfId="1" applyFont="1" applyFill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5" borderId="47" xfId="0" applyFont="1" applyFill="1" applyBorder="1" applyAlignment="1">
      <alignment horizontal="center" vertical="center"/>
    </xf>
    <xf numFmtId="0" fontId="11" fillId="5" borderId="48" xfId="0" applyFont="1" applyFill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2" fillId="0" borderId="0" xfId="3" applyFont="1" applyAlignment="1">
      <alignment horizontal="right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11" borderId="33" xfId="0" applyFont="1" applyFill="1" applyBorder="1" applyAlignment="1">
      <alignment horizontal="center" vertical="center"/>
    </xf>
    <xf numFmtId="0" fontId="11" fillId="11" borderId="34" xfId="0" applyFont="1" applyFill="1" applyBorder="1" applyAlignment="1">
      <alignment horizontal="center" vertical="center"/>
    </xf>
    <xf numFmtId="0" fontId="11" fillId="11" borderId="35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11" fillId="11" borderId="48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返済推移グラフ</a:t>
            </a:r>
          </a:p>
        </c:rich>
      </c:tx>
      <c:layout>
        <c:manualLayout>
          <c:xMode val="edge"/>
          <c:yMode val="edge"/>
          <c:x val="0.39347013030479899"/>
          <c:y val="1.11343031273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6857258227337"/>
          <c:y val="0.120215672414643"/>
          <c:w val="0.63050864795746697"/>
          <c:h val="0.686494239067574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graph用データ!$G$1</c:f>
              <c:strCache>
                <c:ptCount val="1"/>
                <c:pt idx="0">
                  <c:v>返済年額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graph用データ!$B$2:$B$36</c:f>
              <c:numCache>
                <c:formatCode>General</c:formatCode>
                <c:ptCount val="35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</c:numCache>
            </c:numRef>
          </c:cat>
          <c:val>
            <c:numRef>
              <c:f>graph用データ!$G$2:$G$36</c:f>
              <c:numCache>
                <c:formatCode>General</c:formatCode>
                <c:ptCount val="35"/>
                <c:pt idx="0">
                  <c:v>144.416</c:v>
                </c:pt>
                <c:pt idx="1">
                  <c:v>143.916</c:v>
                </c:pt>
                <c:pt idx="2">
                  <c:v>143.40600000000001</c:v>
                </c:pt>
                <c:pt idx="3">
                  <c:v>142.886</c:v>
                </c:pt>
                <c:pt idx="4">
                  <c:v>142.36600000000001</c:v>
                </c:pt>
                <c:pt idx="5">
                  <c:v>154.72919999999999</c:v>
                </c:pt>
                <c:pt idx="6">
                  <c:v>154.25919999999999</c:v>
                </c:pt>
                <c:pt idx="7">
                  <c:v>153.7792</c:v>
                </c:pt>
                <c:pt idx="8">
                  <c:v>153.28919999999999</c:v>
                </c:pt>
                <c:pt idx="9">
                  <c:v>152.78919999999999</c:v>
                </c:pt>
                <c:pt idx="10">
                  <c:v>152.28919999999999</c:v>
                </c:pt>
                <c:pt idx="11">
                  <c:v>151.7792</c:v>
                </c:pt>
                <c:pt idx="12">
                  <c:v>151.25919999999999</c:v>
                </c:pt>
                <c:pt idx="13">
                  <c:v>150.72919999999999</c:v>
                </c:pt>
                <c:pt idx="14">
                  <c:v>150.1892</c:v>
                </c:pt>
                <c:pt idx="15">
                  <c:v>149.64920000000001</c:v>
                </c:pt>
                <c:pt idx="16">
                  <c:v>149.0992</c:v>
                </c:pt>
                <c:pt idx="17">
                  <c:v>148.53919999999999</c:v>
                </c:pt>
                <c:pt idx="18">
                  <c:v>147.9692</c:v>
                </c:pt>
                <c:pt idx="19">
                  <c:v>147.38919999999999</c:v>
                </c:pt>
                <c:pt idx="20">
                  <c:v>149.79079999999999</c:v>
                </c:pt>
                <c:pt idx="21">
                  <c:v>149.20079999999999</c:v>
                </c:pt>
                <c:pt idx="22">
                  <c:v>148.61080000000001</c:v>
                </c:pt>
                <c:pt idx="23">
                  <c:v>148.0008</c:v>
                </c:pt>
                <c:pt idx="24">
                  <c:v>147.38079999999999</c:v>
                </c:pt>
                <c:pt idx="25">
                  <c:v>146.76079999999999</c:v>
                </c:pt>
                <c:pt idx="26">
                  <c:v>146.11080000000001</c:v>
                </c:pt>
                <c:pt idx="27">
                  <c:v>145.46080000000001</c:v>
                </c:pt>
                <c:pt idx="28">
                  <c:v>144.80080000000001</c:v>
                </c:pt>
                <c:pt idx="29">
                  <c:v>144.1208</c:v>
                </c:pt>
                <c:pt idx="30">
                  <c:v>143.43199999999999</c:v>
                </c:pt>
                <c:pt idx="31">
                  <c:v>142.732</c:v>
                </c:pt>
                <c:pt idx="32">
                  <c:v>142.01079999999999</c:v>
                </c:pt>
                <c:pt idx="33">
                  <c:v>141.28200000000001</c:v>
                </c:pt>
                <c:pt idx="34">
                  <c:v>140.52269999999999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D-4191-8987-3E27B2543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940336"/>
        <c:axId val="691933264"/>
      </c:barChart>
      <c:lineChart>
        <c:grouping val="standard"/>
        <c:varyColors val="0"/>
        <c:ser>
          <c:idx val="0"/>
          <c:order val="0"/>
          <c:tx>
            <c:strRef>
              <c:f>graph用データ!$D$1</c:f>
              <c:strCache>
                <c:ptCount val="1"/>
                <c:pt idx="0">
                  <c:v>年初残債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graph用データ!$B$2:$B$36</c:f>
              <c:numCache>
                <c:formatCode>General</c:formatCode>
                <c:ptCount val="35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</c:numCache>
            </c:numRef>
          </c:cat>
          <c:val>
            <c:numRef>
              <c:f>graph用データ!$D$2:$D$36</c:f>
              <c:numCache>
                <c:formatCode>#,##0_);[Red]\(#,##0\)</c:formatCode>
                <c:ptCount val="35"/>
                <c:pt idx="0">
                  <c:v>3750</c:v>
                </c:pt>
                <c:pt idx="1">
                  <c:v>3657.6089000000002</c:v>
                </c:pt>
                <c:pt idx="2">
                  <c:v>3564.4295000000002</c:v>
                </c:pt>
                <c:pt idx="3">
                  <c:v>3470.4549999999999</c:v>
                </c:pt>
                <c:pt idx="4">
                  <c:v>3375.6786999999999</c:v>
                </c:pt>
                <c:pt idx="5">
                  <c:v>3280.0936000000002</c:v>
                </c:pt>
                <c:pt idx="6">
                  <c:v>3193.5319</c:v>
                </c:pt>
                <c:pt idx="7">
                  <c:v>3105.6188999999999</c:v>
                </c:pt>
                <c:pt idx="8">
                  <c:v>3016.3335000000002</c:v>
                </c:pt>
                <c:pt idx="9">
                  <c:v>2925.6545999999998</c:v>
                </c:pt>
                <c:pt idx="10">
                  <c:v>2833.5601000000001</c:v>
                </c:pt>
                <c:pt idx="11">
                  <c:v>2740.0279</c:v>
                </c:pt>
                <c:pt idx="12">
                  <c:v>2645.0356999999999</c:v>
                </c:pt>
                <c:pt idx="13">
                  <c:v>2548.5605</c:v>
                </c:pt>
                <c:pt idx="14">
                  <c:v>2450.5792999999999</c:v>
                </c:pt>
                <c:pt idx="15">
                  <c:v>2351.0684999999999</c:v>
                </c:pt>
                <c:pt idx="16">
                  <c:v>2250.0041000000001</c:v>
                </c:pt>
                <c:pt idx="17">
                  <c:v>2147.3622999999998</c:v>
                </c:pt>
                <c:pt idx="18">
                  <c:v>2043.1181999999999</c:v>
                </c:pt>
                <c:pt idx="19">
                  <c:v>1937.2467999999999</c:v>
                </c:pt>
                <c:pt idx="20">
                  <c:v>1829.7226000000001</c:v>
                </c:pt>
                <c:pt idx="21">
                  <c:v>1722.8882000000001</c:v>
                </c:pt>
                <c:pt idx="22">
                  <c:v>1614.0606</c:v>
                </c:pt>
                <c:pt idx="23">
                  <c:v>1503.2026000000001</c:v>
                </c:pt>
                <c:pt idx="24">
                  <c:v>1390.2760000000001</c:v>
                </c:pt>
                <c:pt idx="25">
                  <c:v>1275.2425000000001</c:v>
                </c:pt>
                <c:pt idx="26">
                  <c:v>1158.0627999999999</c:v>
                </c:pt>
                <c:pt idx="27">
                  <c:v>1038.6967999999999</c:v>
                </c:pt>
                <c:pt idx="28">
                  <c:v>917.10379999999998</c:v>
                </c:pt>
                <c:pt idx="29">
                  <c:v>793.24199999999996</c:v>
                </c:pt>
                <c:pt idx="30">
                  <c:v>667.06939999999997</c:v>
                </c:pt>
                <c:pt idx="31">
                  <c:v>538.54150000000004</c:v>
                </c:pt>
                <c:pt idx="32">
                  <c:v>407.6155</c:v>
                </c:pt>
                <c:pt idx="33">
                  <c:v>274.24790000000002</c:v>
                </c:pt>
                <c:pt idx="34">
                  <c:v>138.3905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D-4191-8987-3E27B2543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939792"/>
        <c:axId val="691937616"/>
      </c:lineChart>
      <c:catAx>
        <c:axId val="69193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返済年数</a:t>
                </a:r>
                <a:r>
                  <a:rPr lang="en-US"/>
                  <a:t>[</a:t>
                </a:r>
                <a:r>
                  <a:rPr lang="ja-JP"/>
                  <a:t>年目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937616"/>
        <c:crosses val="autoZero"/>
        <c:auto val="1"/>
        <c:lblAlgn val="ctr"/>
        <c:lblOffset val="100"/>
        <c:tickLblSkip val="1"/>
        <c:noMultiLvlLbl val="0"/>
      </c:catAx>
      <c:valAx>
        <c:axId val="6919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住宅ローン残高</a:t>
                </a:r>
                <a:r>
                  <a:rPr lang="en-US"/>
                  <a:t>[</a:t>
                </a:r>
                <a:r>
                  <a:rPr lang="ja-JP"/>
                  <a:t>万円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939792"/>
        <c:crosses val="autoZero"/>
        <c:crossBetween val="between"/>
      </c:valAx>
      <c:valAx>
        <c:axId val="6919332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年間返済額</a:t>
                </a:r>
                <a:r>
                  <a:rPr lang="en-US"/>
                  <a:t>[</a:t>
                </a:r>
                <a:r>
                  <a:rPr lang="ja-JP"/>
                  <a:t>万円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940336"/>
        <c:crosses val="max"/>
        <c:crossBetween val="between"/>
      </c:valAx>
      <c:catAx>
        <c:axId val="69194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1933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27731909230302"/>
          <c:y val="0.12655331642866699"/>
          <c:w val="0.50678203000654798"/>
          <c:h val="7.7258724705340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累積支払利息</a:t>
            </a:r>
          </a:p>
        </c:rich>
      </c:tx>
      <c:layout>
        <c:manualLayout>
          <c:xMode val="edge"/>
          <c:yMode val="edge"/>
          <c:x val="0.445536985637764"/>
          <c:y val="1.59489593115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71572984070101"/>
          <c:y val="0.11718664333624999"/>
          <c:w val="0.74876276604038405"/>
          <c:h val="0.66816652085156003"/>
        </c:manualLayout>
      </c:layout>
      <c:lineChart>
        <c:grouping val="standard"/>
        <c:varyColors val="0"/>
        <c:ser>
          <c:idx val="0"/>
          <c:order val="0"/>
          <c:tx>
            <c:strRef>
              <c:f>graph用データ!$I$1</c:f>
              <c:strCache>
                <c:ptCount val="1"/>
                <c:pt idx="0">
                  <c:v>累積支払利息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6.9306930693069299E-2"/>
                  <c:y val="-3.333333333333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84-4CFE-AD1C-52AC39D378EC}"/>
                </c:ext>
              </c:extLst>
            </c:dLbl>
            <c:dLbl>
              <c:idx val="9"/>
              <c:layout>
                <c:manualLayout>
                  <c:x val="-7.2607260726072598E-2"/>
                  <c:y val="-4.444444444444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84-4CFE-AD1C-52AC39D378EC}"/>
                </c:ext>
              </c:extLst>
            </c:dLbl>
            <c:dLbl>
              <c:idx val="14"/>
              <c:layout>
                <c:manualLayout>
                  <c:x val="-5.94059405940595E-2"/>
                  <c:y val="-4.444444444444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84-4CFE-AD1C-52AC39D378EC}"/>
                </c:ext>
              </c:extLst>
            </c:dLbl>
            <c:dLbl>
              <c:idx val="19"/>
              <c:layout>
                <c:manualLayout>
                  <c:x val="-5.2805280528052903E-2"/>
                  <c:y val="-4.0740740740740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84-4CFE-AD1C-52AC39D378EC}"/>
                </c:ext>
              </c:extLst>
            </c:dLbl>
            <c:dLbl>
              <c:idx val="24"/>
              <c:layout>
                <c:manualLayout>
                  <c:x val="-5.2805280528052799E-2"/>
                  <c:y val="-3.3333333333333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84-4CFE-AD1C-52AC39D378EC}"/>
                </c:ext>
              </c:extLst>
            </c:dLbl>
            <c:dLbl>
              <c:idx val="29"/>
              <c:layout>
                <c:manualLayout>
                  <c:x val="-6.2706270627062702E-2"/>
                  <c:y val="-2.2222222222222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84-4CFE-AD1C-52AC39D378EC}"/>
                </c:ext>
              </c:extLst>
            </c:dLbl>
            <c:dLbl>
              <c:idx val="34"/>
              <c:layout>
                <c:manualLayout>
                  <c:x val="-9.9009900990098994E-3"/>
                  <c:y val="-3.3333333333333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84-4CFE-AD1C-52AC39D378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graph用データ!$B$2:$B$36</c:f>
              <c:numCache>
                <c:formatCode>General</c:formatCode>
                <c:ptCount val="35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</c:numCache>
            </c:numRef>
          </c:cat>
          <c:val>
            <c:numRef>
              <c:f>graph用データ!$I$2:$I$36</c:f>
              <c:numCache>
                <c:formatCode>#,##0_);[Red]\(#,##0\)</c:formatCode>
                <c:ptCount val="35"/>
                <c:pt idx="0">
                  <c:v>31.514900000000001</c:v>
                </c:pt>
                <c:pt idx="1">
                  <c:v>62.241500000000002</c:v>
                </c:pt>
                <c:pt idx="2">
                  <c:v>92.173000000000002</c:v>
                </c:pt>
                <c:pt idx="3">
                  <c:v>121.3027</c:v>
                </c:pt>
                <c:pt idx="4">
                  <c:v>149.62360000000001</c:v>
                </c:pt>
                <c:pt idx="5">
                  <c:v>199.8511</c:v>
                </c:pt>
                <c:pt idx="6">
                  <c:v>248.72730000000001</c:v>
                </c:pt>
                <c:pt idx="7">
                  <c:v>296.23110000000003</c:v>
                </c:pt>
                <c:pt idx="8">
                  <c:v>342.34140000000002</c:v>
                </c:pt>
                <c:pt idx="9">
                  <c:v>387.03610000000003</c:v>
                </c:pt>
                <c:pt idx="10">
                  <c:v>430.29310000000004</c:v>
                </c:pt>
                <c:pt idx="11">
                  <c:v>472.09010000000001</c:v>
                </c:pt>
                <c:pt idx="12">
                  <c:v>512.40409999999997</c:v>
                </c:pt>
                <c:pt idx="13">
                  <c:v>551.21209999999996</c:v>
                </c:pt>
                <c:pt idx="14">
                  <c:v>588.4905</c:v>
                </c:pt>
                <c:pt idx="15">
                  <c:v>624.21529999999996</c:v>
                </c:pt>
                <c:pt idx="16">
                  <c:v>658.3626999999999</c:v>
                </c:pt>
                <c:pt idx="17">
                  <c:v>690.90779999999995</c:v>
                </c:pt>
                <c:pt idx="18">
                  <c:v>721.82559999999989</c:v>
                </c:pt>
                <c:pt idx="19">
                  <c:v>751.09059999999988</c:v>
                </c:pt>
                <c:pt idx="20">
                  <c:v>784.03699999999992</c:v>
                </c:pt>
                <c:pt idx="21">
                  <c:v>814.99019999999996</c:v>
                </c:pt>
                <c:pt idx="22">
                  <c:v>843.91300000000001</c:v>
                </c:pt>
                <c:pt idx="23">
                  <c:v>870.7672</c:v>
                </c:pt>
                <c:pt idx="24">
                  <c:v>895.5145</c:v>
                </c:pt>
                <c:pt idx="25">
                  <c:v>918.11559999999997</c:v>
                </c:pt>
                <c:pt idx="26">
                  <c:v>938.53039999999999</c:v>
                </c:pt>
                <c:pt idx="27">
                  <c:v>956.71820000000002</c:v>
                </c:pt>
                <c:pt idx="28">
                  <c:v>972.63720000000001</c:v>
                </c:pt>
                <c:pt idx="29">
                  <c:v>986.24540000000002</c:v>
                </c:pt>
                <c:pt idx="30">
                  <c:v>997.49950000000001</c:v>
                </c:pt>
                <c:pt idx="31">
                  <c:v>1006.3555</c:v>
                </c:pt>
                <c:pt idx="32">
                  <c:v>1012.7687</c:v>
                </c:pt>
                <c:pt idx="33">
                  <c:v>1016.6933</c:v>
                </c:pt>
                <c:pt idx="34">
                  <c:v>1018.0834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84-4CFE-AD1C-52AC39D37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031216"/>
        <c:axId val="682031760"/>
      </c:lineChart>
      <c:catAx>
        <c:axId val="68203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返済年数</a:t>
                </a:r>
                <a:r>
                  <a:rPr lang="en-US"/>
                  <a:t>[</a:t>
                </a:r>
                <a:r>
                  <a:rPr lang="ja-JP"/>
                  <a:t>年目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2031760"/>
        <c:crosses val="autoZero"/>
        <c:auto val="1"/>
        <c:lblAlgn val="ctr"/>
        <c:lblOffset val="100"/>
        <c:noMultiLvlLbl val="0"/>
      </c:catAx>
      <c:valAx>
        <c:axId val="68203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累積支払利息</a:t>
                </a:r>
                <a:r>
                  <a:rPr lang="en-US"/>
                  <a:t>[</a:t>
                </a:r>
                <a:r>
                  <a:rPr lang="ja-JP"/>
                  <a:t>万円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203121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累積支払利息</a:t>
            </a:r>
            <a:r>
              <a:rPr lang="ja-JP" altLang="en-US"/>
              <a:t>比較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比較結果まとめ!$M$5</c:f>
              <c:strCache>
                <c:ptCount val="1"/>
                <c:pt idx="0">
                  <c:v>メイン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E0-474B-9B51-15853929FC54}"/>
                </c:ext>
              </c:extLst>
            </c:dLbl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比較結果まとめ!$L$6:$L$40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比較結果まとめ!$M$6:$M$40</c:f>
              <c:numCache>
                <c:formatCode>#,##0_);[Red]\(#,##0\)</c:formatCode>
                <c:ptCount val="35"/>
                <c:pt idx="0">
                  <c:v>31.514900000000001</c:v>
                </c:pt>
                <c:pt idx="1">
                  <c:v>62.241500000000002</c:v>
                </c:pt>
                <c:pt idx="2">
                  <c:v>92.173000000000002</c:v>
                </c:pt>
                <c:pt idx="3">
                  <c:v>121.3027</c:v>
                </c:pt>
                <c:pt idx="4">
                  <c:v>149.62360000000001</c:v>
                </c:pt>
                <c:pt idx="5">
                  <c:v>199.8511</c:v>
                </c:pt>
                <c:pt idx="6">
                  <c:v>248.72730000000001</c:v>
                </c:pt>
                <c:pt idx="7">
                  <c:v>296.23110000000003</c:v>
                </c:pt>
                <c:pt idx="8">
                  <c:v>342.34140000000002</c:v>
                </c:pt>
                <c:pt idx="9">
                  <c:v>387.03610000000003</c:v>
                </c:pt>
                <c:pt idx="10">
                  <c:v>430.29310000000004</c:v>
                </c:pt>
                <c:pt idx="11">
                  <c:v>472.09010000000001</c:v>
                </c:pt>
                <c:pt idx="12">
                  <c:v>512.40409999999997</c:v>
                </c:pt>
                <c:pt idx="13">
                  <c:v>551.21209999999996</c:v>
                </c:pt>
                <c:pt idx="14">
                  <c:v>588.4905</c:v>
                </c:pt>
                <c:pt idx="15">
                  <c:v>624.21529999999996</c:v>
                </c:pt>
                <c:pt idx="16">
                  <c:v>658.3626999999999</c:v>
                </c:pt>
                <c:pt idx="17">
                  <c:v>690.90779999999995</c:v>
                </c:pt>
                <c:pt idx="18">
                  <c:v>721.82559999999989</c:v>
                </c:pt>
                <c:pt idx="19">
                  <c:v>751.09059999999988</c:v>
                </c:pt>
                <c:pt idx="20">
                  <c:v>784.03699999999992</c:v>
                </c:pt>
                <c:pt idx="21">
                  <c:v>814.99019999999996</c:v>
                </c:pt>
                <c:pt idx="22">
                  <c:v>843.91300000000001</c:v>
                </c:pt>
                <c:pt idx="23">
                  <c:v>870.7672</c:v>
                </c:pt>
                <c:pt idx="24">
                  <c:v>895.5145</c:v>
                </c:pt>
                <c:pt idx="25">
                  <c:v>918.11559999999997</c:v>
                </c:pt>
                <c:pt idx="26">
                  <c:v>938.53039999999999</c:v>
                </c:pt>
                <c:pt idx="27">
                  <c:v>956.71820000000002</c:v>
                </c:pt>
                <c:pt idx="28">
                  <c:v>972.63720000000001</c:v>
                </c:pt>
                <c:pt idx="29">
                  <c:v>986.24540000000002</c:v>
                </c:pt>
                <c:pt idx="30">
                  <c:v>997.49950000000001</c:v>
                </c:pt>
                <c:pt idx="31">
                  <c:v>1006.3555</c:v>
                </c:pt>
                <c:pt idx="32">
                  <c:v>1012.7687</c:v>
                </c:pt>
                <c:pt idx="33">
                  <c:v>1016.6933</c:v>
                </c:pt>
                <c:pt idx="34">
                  <c:v>1018.0834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E0-474B-9B51-15853929FC54}"/>
            </c:ext>
          </c:extLst>
        </c:ser>
        <c:ser>
          <c:idx val="1"/>
          <c:order val="1"/>
          <c:tx>
            <c:strRef>
              <c:f>比較結果まとめ!$N$5</c:f>
              <c:strCache>
                <c:ptCount val="1"/>
                <c:pt idx="0">
                  <c:v>比較1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4"/>
              <c:layout>
                <c:manualLayout>
                  <c:x val="-6.6411236153649496E-3"/>
                  <c:y val="-4.4724731602698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E0-474B-9B51-15853929FC54}"/>
                </c:ext>
              </c:extLst>
            </c:dLbl>
            <c:spPr>
              <a:solidFill>
                <a:schemeClr val="accent2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比較結果まとめ!$L$6:$L$40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比較結果まとめ!$N$6:$N$40</c:f>
              <c:numCache>
                <c:formatCode>#,##0_);[Red]\(#,##0\)</c:formatCode>
                <c:ptCount val="35"/>
                <c:pt idx="0">
                  <c:v>31.514900000000001</c:v>
                </c:pt>
                <c:pt idx="1">
                  <c:v>62.241500000000002</c:v>
                </c:pt>
                <c:pt idx="2">
                  <c:v>92.173000000000002</c:v>
                </c:pt>
                <c:pt idx="3">
                  <c:v>121.3027</c:v>
                </c:pt>
                <c:pt idx="4">
                  <c:v>149.62360000000001</c:v>
                </c:pt>
                <c:pt idx="5">
                  <c:v>199.8511</c:v>
                </c:pt>
                <c:pt idx="6">
                  <c:v>248.72730000000001</c:v>
                </c:pt>
                <c:pt idx="7">
                  <c:v>296.23110000000003</c:v>
                </c:pt>
                <c:pt idx="8">
                  <c:v>342.34140000000002</c:v>
                </c:pt>
                <c:pt idx="9">
                  <c:v>387.03610000000003</c:v>
                </c:pt>
                <c:pt idx="10">
                  <c:v>430.29310000000004</c:v>
                </c:pt>
                <c:pt idx="11">
                  <c:v>472.09010000000001</c:v>
                </c:pt>
                <c:pt idx="12">
                  <c:v>512.40409999999997</c:v>
                </c:pt>
                <c:pt idx="13">
                  <c:v>551.21209999999996</c:v>
                </c:pt>
                <c:pt idx="14">
                  <c:v>588.4905</c:v>
                </c:pt>
                <c:pt idx="15">
                  <c:v>624.21529999999996</c:v>
                </c:pt>
                <c:pt idx="16">
                  <c:v>658.3626999999999</c:v>
                </c:pt>
                <c:pt idx="17">
                  <c:v>690.90779999999995</c:v>
                </c:pt>
                <c:pt idx="18">
                  <c:v>721.82559999999989</c:v>
                </c:pt>
                <c:pt idx="19">
                  <c:v>751.09059999999988</c:v>
                </c:pt>
                <c:pt idx="20">
                  <c:v>784.03699999999992</c:v>
                </c:pt>
                <c:pt idx="21">
                  <c:v>814.99019999999996</c:v>
                </c:pt>
                <c:pt idx="22">
                  <c:v>843.91300000000001</c:v>
                </c:pt>
                <c:pt idx="23">
                  <c:v>870.7672</c:v>
                </c:pt>
                <c:pt idx="24">
                  <c:v>895.5145</c:v>
                </c:pt>
                <c:pt idx="25">
                  <c:v>918.11559999999997</c:v>
                </c:pt>
                <c:pt idx="26">
                  <c:v>938.53039999999999</c:v>
                </c:pt>
                <c:pt idx="27">
                  <c:v>956.71820000000002</c:v>
                </c:pt>
                <c:pt idx="28">
                  <c:v>972.63720000000001</c:v>
                </c:pt>
                <c:pt idx="29">
                  <c:v>986.24540000000002</c:v>
                </c:pt>
                <c:pt idx="30">
                  <c:v>997.49950000000001</c:v>
                </c:pt>
                <c:pt idx="31">
                  <c:v>1006.3555</c:v>
                </c:pt>
                <c:pt idx="32">
                  <c:v>1012.7687</c:v>
                </c:pt>
                <c:pt idx="33">
                  <c:v>1016.6933</c:v>
                </c:pt>
                <c:pt idx="34">
                  <c:v>1018.0834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3E0-474B-9B51-15853929FC54}"/>
            </c:ext>
          </c:extLst>
        </c:ser>
        <c:ser>
          <c:idx val="2"/>
          <c:order val="2"/>
          <c:tx>
            <c:strRef>
              <c:f>比較結果まとめ!$O$5</c:f>
              <c:strCache>
                <c:ptCount val="1"/>
                <c:pt idx="0">
                  <c:v>比較2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E0-474B-9B51-15853929FC54}"/>
                </c:ext>
              </c:extLst>
            </c:dLbl>
            <c:spPr>
              <a:solidFill>
                <a:schemeClr val="bg1">
                  <a:lumMod val="95000"/>
                  <a:alpha val="62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比較結果まとめ!$L$6:$L$40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比較結果まとめ!$O$6:$O$40</c:f>
              <c:numCache>
                <c:formatCode>#,##0_);[Red]\(#,##0\)</c:formatCode>
                <c:ptCount val="35"/>
                <c:pt idx="0">
                  <c:v>31.514900000000001</c:v>
                </c:pt>
                <c:pt idx="1">
                  <c:v>62.241500000000002</c:v>
                </c:pt>
                <c:pt idx="2">
                  <c:v>92.173000000000002</c:v>
                </c:pt>
                <c:pt idx="3">
                  <c:v>121.3027</c:v>
                </c:pt>
                <c:pt idx="4">
                  <c:v>149.62360000000001</c:v>
                </c:pt>
                <c:pt idx="5">
                  <c:v>199.8511</c:v>
                </c:pt>
                <c:pt idx="6">
                  <c:v>248.72730000000001</c:v>
                </c:pt>
                <c:pt idx="7">
                  <c:v>296.23110000000003</c:v>
                </c:pt>
                <c:pt idx="8">
                  <c:v>342.34140000000002</c:v>
                </c:pt>
                <c:pt idx="9">
                  <c:v>387.03610000000003</c:v>
                </c:pt>
                <c:pt idx="10">
                  <c:v>430.29310000000004</c:v>
                </c:pt>
                <c:pt idx="11">
                  <c:v>472.09010000000001</c:v>
                </c:pt>
                <c:pt idx="12">
                  <c:v>512.40409999999997</c:v>
                </c:pt>
                <c:pt idx="13">
                  <c:v>551.21209999999996</c:v>
                </c:pt>
                <c:pt idx="14">
                  <c:v>588.4905</c:v>
                </c:pt>
                <c:pt idx="15">
                  <c:v>624.21529999999996</c:v>
                </c:pt>
                <c:pt idx="16">
                  <c:v>658.3626999999999</c:v>
                </c:pt>
                <c:pt idx="17">
                  <c:v>690.90779999999995</c:v>
                </c:pt>
                <c:pt idx="18">
                  <c:v>721.82559999999989</c:v>
                </c:pt>
                <c:pt idx="19">
                  <c:v>751.09059999999988</c:v>
                </c:pt>
                <c:pt idx="20">
                  <c:v>784.03699999999992</c:v>
                </c:pt>
                <c:pt idx="21">
                  <c:v>814.99019999999996</c:v>
                </c:pt>
                <c:pt idx="22">
                  <c:v>843.91300000000001</c:v>
                </c:pt>
                <c:pt idx="23">
                  <c:v>870.7672</c:v>
                </c:pt>
                <c:pt idx="24">
                  <c:v>895.5145</c:v>
                </c:pt>
                <c:pt idx="25">
                  <c:v>918.11559999999997</c:v>
                </c:pt>
                <c:pt idx="26">
                  <c:v>938.53039999999999</c:v>
                </c:pt>
                <c:pt idx="27">
                  <c:v>956.71820000000002</c:v>
                </c:pt>
                <c:pt idx="28">
                  <c:v>972.63720000000001</c:v>
                </c:pt>
                <c:pt idx="29">
                  <c:v>986.24540000000002</c:v>
                </c:pt>
                <c:pt idx="30">
                  <c:v>997.49950000000001</c:v>
                </c:pt>
                <c:pt idx="31">
                  <c:v>1006.3555</c:v>
                </c:pt>
                <c:pt idx="32">
                  <c:v>1012.7687</c:v>
                </c:pt>
                <c:pt idx="33">
                  <c:v>1016.6933</c:v>
                </c:pt>
                <c:pt idx="34">
                  <c:v>1018.0834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3E0-474B-9B51-15853929F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959824"/>
        <c:axId val="580963088"/>
      </c:scatterChart>
      <c:valAx>
        <c:axId val="58095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0963088"/>
        <c:crosses val="autoZero"/>
        <c:crossBetween val="midCat"/>
      </c:valAx>
      <c:valAx>
        <c:axId val="58096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累積支払利息</a:t>
                </a:r>
                <a:r>
                  <a:rPr lang="en-US"/>
                  <a:t>[</a:t>
                </a:r>
                <a:r>
                  <a:rPr lang="ja-JP"/>
                  <a:t>万円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0959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461256367344299E-2"/>
          <c:y val="0.85564082435314903"/>
          <c:w val="0.93104977731442096"/>
          <c:h val="0.123044619422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月々支払額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メイン!$D$86</c:f>
              <c:strCache>
                <c:ptCount val="1"/>
                <c:pt idx="0">
                  <c:v>フラット月額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メイン!$B$87:$C$95</c:f>
              <c:multiLvlStrCache>
                <c:ptCount val="9"/>
                <c:lvl>
                  <c:pt idx="0">
                    <c:v>1～5年目</c:v>
                  </c:pt>
                  <c:pt idx="1">
                    <c:v>6～20年目</c:v>
                  </c:pt>
                  <c:pt idx="2">
                    <c:v>21～35年目</c:v>
                  </c:pt>
                  <c:pt idx="3">
                    <c:v>1～5年目</c:v>
                  </c:pt>
                  <c:pt idx="4">
                    <c:v>6～20年目</c:v>
                  </c:pt>
                  <c:pt idx="5">
                    <c:v>21～35年目</c:v>
                  </c:pt>
                  <c:pt idx="6">
                    <c:v>1～5年目</c:v>
                  </c:pt>
                  <c:pt idx="7">
                    <c:v>6～20年目</c:v>
                  </c:pt>
                  <c:pt idx="8">
                    <c:v>21～35年目</c:v>
                  </c:pt>
                </c:lvl>
                <c:lvl>
                  <c:pt idx="0">
                    <c:v>メイン</c:v>
                  </c:pt>
                  <c:pt idx="3">
                    <c:v>比較1</c:v>
                  </c:pt>
                  <c:pt idx="6">
                    <c:v>比較2</c:v>
                  </c:pt>
                </c:lvl>
              </c:multiLvlStrCache>
            </c:multiLvlStrRef>
          </c:cat>
          <c:val>
            <c:numRef>
              <c:f>メイン!$D$87:$D$95</c:f>
              <c:numCache>
                <c:formatCode>#,##0_);[Red]\(#,##0\)</c:formatCode>
                <c:ptCount val="9"/>
                <c:pt idx="0">
                  <c:v>103255</c:v>
                </c:pt>
                <c:pt idx="1">
                  <c:v>113991</c:v>
                </c:pt>
                <c:pt idx="2">
                  <c:v>116484</c:v>
                </c:pt>
                <c:pt idx="3">
                  <c:v>103255</c:v>
                </c:pt>
                <c:pt idx="4">
                  <c:v>113991</c:v>
                </c:pt>
                <c:pt idx="5">
                  <c:v>116484</c:v>
                </c:pt>
                <c:pt idx="6">
                  <c:v>103255</c:v>
                </c:pt>
                <c:pt idx="7">
                  <c:v>113991</c:v>
                </c:pt>
                <c:pt idx="8">
                  <c:v>116484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1-4ECB-BD95-D36C4DB13A8B}"/>
            </c:ext>
          </c:extLst>
        </c:ser>
        <c:ser>
          <c:idx val="1"/>
          <c:order val="1"/>
          <c:tx>
            <c:strRef>
              <c:f>メイン!$E$86</c:f>
              <c:strCache>
                <c:ptCount val="1"/>
                <c:pt idx="0">
                  <c:v>団信月額換算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メイン!$B$87:$C$95</c:f>
              <c:multiLvlStrCache>
                <c:ptCount val="9"/>
                <c:lvl>
                  <c:pt idx="0">
                    <c:v>1～5年目</c:v>
                  </c:pt>
                  <c:pt idx="1">
                    <c:v>6～20年目</c:v>
                  </c:pt>
                  <c:pt idx="2">
                    <c:v>21～35年目</c:v>
                  </c:pt>
                  <c:pt idx="3">
                    <c:v>1～5年目</c:v>
                  </c:pt>
                  <c:pt idx="4">
                    <c:v>6～20年目</c:v>
                  </c:pt>
                  <c:pt idx="5">
                    <c:v>21～35年目</c:v>
                  </c:pt>
                  <c:pt idx="6">
                    <c:v>1～5年目</c:v>
                  </c:pt>
                  <c:pt idx="7">
                    <c:v>6～20年目</c:v>
                  </c:pt>
                  <c:pt idx="8">
                    <c:v>21～35年目</c:v>
                  </c:pt>
                </c:lvl>
                <c:lvl>
                  <c:pt idx="0">
                    <c:v>メイン</c:v>
                  </c:pt>
                  <c:pt idx="3">
                    <c:v>比較1</c:v>
                  </c:pt>
                  <c:pt idx="6">
                    <c:v>比較2</c:v>
                  </c:pt>
                </c:lvl>
              </c:multiLvlStrCache>
            </c:multiLvlStrRef>
          </c:cat>
          <c:val>
            <c:numRef>
              <c:f>メイン!$E$87:$E$95</c:f>
              <c:numCache>
                <c:formatCode>#,##0_);[Red]\(#,##0\)</c:formatCode>
                <c:ptCount val="9"/>
                <c:pt idx="0">
                  <c:v>17091.666666666668</c:v>
                </c:pt>
                <c:pt idx="1">
                  <c:v>14950</c:v>
                </c:pt>
                <c:pt idx="2">
                  <c:v>8341.6666666666661</c:v>
                </c:pt>
                <c:pt idx="3">
                  <c:v>17091.666666666668</c:v>
                </c:pt>
                <c:pt idx="4">
                  <c:v>14950</c:v>
                </c:pt>
                <c:pt idx="5">
                  <c:v>8341.6666666666661</c:v>
                </c:pt>
                <c:pt idx="6">
                  <c:v>17091.666666666668</c:v>
                </c:pt>
                <c:pt idx="7">
                  <c:v>14950</c:v>
                </c:pt>
                <c:pt idx="8">
                  <c:v>8341.6666666666661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1-4ECB-BD95-D36C4DB13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17256032"/>
        <c:axId val="817257120"/>
      </c:barChart>
      <c:catAx>
        <c:axId val="81725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7257120"/>
        <c:crosses val="autoZero"/>
        <c:auto val="1"/>
        <c:lblAlgn val="ctr"/>
        <c:lblOffset val="100"/>
        <c:noMultiLvlLbl val="0"/>
      </c:catAx>
      <c:valAx>
        <c:axId val="8172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725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比較結果まとめ!$G$43</c:f>
              <c:strCache>
                <c:ptCount val="1"/>
                <c:pt idx="0">
                  <c:v>返済期間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比較結果まとめ!$F$44:$F$46</c:f>
              <c:strCache>
                <c:ptCount val="3"/>
                <c:pt idx="0">
                  <c:v>メイン</c:v>
                </c:pt>
                <c:pt idx="1">
                  <c:v>比較1</c:v>
                </c:pt>
                <c:pt idx="2">
                  <c:v>比較2</c:v>
                </c:pt>
              </c:strCache>
            </c:strRef>
          </c:cat>
          <c:val>
            <c:numRef>
              <c:f>比較結果まとめ!$G$44:$G$46</c:f>
              <c:numCache>
                <c:formatCode>#,##0.0"年"</c:formatCode>
                <c:ptCount val="3"/>
                <c:pt idx="0">
                  <c:v>35</c:v>
                </c:pt>
                <c:pt idx="1">
                  <c:v>35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7-4913-9818-7AAA83D6D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7254400"/>
        <c:axId val="817254944"/>
      </c:barChart>
      <c:catAx>
        <c:axId val="8172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7254944"/>
        <c:crosses val="autoZero"/>
        <c:auto val="1"/>
        <c:lblAlgn val="ctr"/>
        <c:lblOffset val="100"/>
        <c:noMultiLvlLbl val="0"/>
      </c:catAx>
      <c:valAx>
        <c:axId val="8172549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&quot;年&quot;" sourceLinked="1"/>
        <c:majorTickMark val="none"/>
        <c:minorTickMark val="none"/>
        <c:tickLblPos val="nextTo"/>
        <c:crossAx val="81725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system!$AK$2" lockText="1" noThreeD="1"/>
</file>

<file path=xl/ctrlProps/ctrlProp2.xml><?xml version="1.0" encoding="utf-8"?>
<formControlPr xmlns="http://schemas.microsoft.com/office/spreadsheetml/2009/9/main" objectType="CheckBox" checked="Checked" fmlaLink="system!$AK$3" lockText="1" noThreeD="1"/>
</file>

<file path=xl/ctrlProps/ctrlProp3.xml><?xml version="1.0" encoding="utf-8"?>
<formControlPr xmlns="http://schemas.microsoft.com/office/spreadsheetml/2009/9/main" objectType="CheckBox" fmlaLink="system!$AK$4" lockText="1" noThreeD="1"/>
</file>

<file path=xl/ctrlProps/ctrlProp4.xml><?xml version="1.0" encoding="utf-8"?>
<formControlPr xmlns="http://schemas.microsoft.com/office/spreadsheetml/2009/9/main" objectType="CheckBox" checked="Checked" fmlaLink="system2!$AK$2" lockText="1" noThreeD="1"/>
</file>

<file path=xl/ctrlProps/ctrlProp5.xml><?xml version="1.0" encoding="utf-8"?>
<formControlPr xmlns="http://schemas.microsoft.com/office/spreadsheetml/2009/9/main" objectType="CheckBox" checked="Checked" fmlaLink="system2!$AK$3" lockText="1" noThreeD="1"/>
</file>

<file path=xl/ctrlProps/ctrlProp6.xml><?xml version="1.0" encoding="utf-8"?>
<formControlPr xmlns="http://schemas.microsoft.com/office/spreadsheetml/2009/9/main" objectType="CheckBox" fmlaLink="system2!$AK$4" lockText="1" noThreeD="1"/>
</file>

<file path=xl/ctrlProps/ctrlProp7.xml><?xml version="1.0" encoding="utf-8"?>
<formControlPr xmlns="http://schemas.microsoft.com/office/spreadsheetml/2009/9/main" objectType="CheckBox" checked="Checked" fmlaLink="system3!$AK$2" lockText="1" noThreeD="1"/>
</file>

<file path=xl/ctrlProps/ctrlProp8.xml><?xml version="1.0" encoding="utf-8"?>
<formControlPr xmlns="http://schemas.microsoft.com/office/spreadsheetml/2009/9/main" objectType="CheckBox" checked="Checked" fmlaLink="system3!$AK$3" lockText="1" noThreeD="1"/>
</file>

<file path=xl/ctrlProps/ctrlProp9.xml><?xml version="1.0" encoding="utf-8"?>
<formControlPr xmlns="http://schemas.microsoft.com/office/spreadsheetml/2009/9/main" objectType="CheckBox" fmlaLink="system3!$AK$4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</xdr:row>
          <xdr:rowOff>184150</xdr:rowOff>
        </xdr:from>
        <xdr:to>
          <xdr:col>5</xdr:col>
          <xdr:colOff>679450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</xdr:row>
          <xdr:rowOff>203200</xdr:rowOff>
        </xdr:from>
        <xdr:to>
          <xdr:col>5</xdr:col>
          <xdr:colOff>685800</xdr:colOff>
          <xdr:row>7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</xdr:row>
          <xdr:rowOff>184150</xdr:rowOff>
        </xdr:from>
        <xdr:to>
          <xdr:col>5</xdr:col>
          <xdr:colOff>685800</xdr:colOff>
          <xdr:row>8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47626</xdr:colOff>
      <xdr:row>25</xdr:row>
      <xdr:rowOff>161925</xdr:rowOff>
    </xdr:from>
    <xdr:to>
      <xdr:col>10</xdr:col>
      <xdr:colOff>971550</xdr:colOff>
      <xdr:row>42</xdr:row>
      <xdr:rowOff>9525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47626</xdr:colOff>
      <xdr:row>42</xdr:row>
      <xdr:rowOff>47626</xdr:rowOff>
    </xdr:from>
    <xdr:to>
      <xdr:col>10</xdr:col>
      <xdr:colOff>942976</xdr:colOff>
      <xdr:row>62</xdr:row>
      <xdr:rowOff>9526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14654</xdr:colOff>
      <xdr:row>100</xdr:row>
      <xdr:rowOff>140675</xdr:rowOff>
    </xdr:from>
    <xdr:to>
      <xdr:col>4</xdr:col>
      <xdr:colOff>923193</xdr:colOff>
      <xdr:row>116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51289</xdr:colOff>
      <xdr:row>100</xdr:row>
      <xdr:rowOff>140676</xdr:rowOff>
    </xdr:from>
    <xdr:to>
      <xdr:col>9</xdr:col>
      <xdr:colOff>666752</xdr:colOff>
      <xdr:row>116</xdr:row>
      <xdr:rowOff>36634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388327</xdr:colOff>
      <xdr:row>84</xdr:row>
      <xdr:rowOff>27110</xdr:rowOff>
    </xdr:from>
    <xdr:to>
      <xdr:col>10</xdr:col>
      <xdr:colOff>974479</xdr:colOff>
      <xdr:row>95</xdr:row>
      <xdr:rowOff>14654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</xdr:row>
          <xdr:rowOff>184150</xdr:rowOff>
        </xdr:from>
        <xdr:to>
          <xdr:col>5</xdr:col>
          <xdr:colOff>679450</xdr:colOff>
          <xdr:row>6</xdr:row>
          <xdr:rowOff>69850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</xdr:row>
          <xdr:rowOff>203200</xdr:rowOff>
        </xdr:from>
        <xdr:to>
          <xdr:col>5</xdr:col>
          <xdr:colOff>685800</xdr:colOff>
          <xdr:row>7</xdr:row>
          <xdr:rowOff>69850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</xdr:row>
          <xdr:rowOff>184150</xdr:rowOff>
        </xdr:from>
        <xdr:to>
          <xdr:col>5</xdr:col>
          <xdr:colOff>685800</xdr:colOff>
          <xdr:row>8</xdr:row>
          <xdr:rowOff>69850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</xdr:row>
          <xdr:rowOff>152400</xdr:rowOff>
        </xdr:from>
        <xdr:to>
          <xdr:col>5</xdr:col>
          <xdr:colOff>679450</xdr:colOff>
          <xdr:row>6</xdr:row>
          <xdr:rowOff>107950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加入する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</xdr:row>
          <xdr:rowOff>184150</xdr:rowOff>
        </xdr:from>
        <xdr:to>
          <xdr:col>5</xdr:col>
          <xdr:colOff>685800</xdr:colOff>
          <xdr:row>7</xdr:row>
          <xdr:rowOff>76200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6</xdr:row>
          <xdr:rowOff>146050</xdr:rowOff>
        </xdr:from>
        <xdr:to>
          <xdr:col>5</xdr:col>
          <xdr:colOff>679450</xdr:colOff>
          <xdr:row>8</xdr:row>
          <xdr:rowOff>69850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smarthouse2.com/?p=9225" TargetMode="External"/><Relationship Id="rId1" Type="http://schemas.openxmlformats.org/officeDocument/2006/relationships/hyperlink" Target="https://www.smarthouse2.com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5.xml"/><Relationship Id="rId2" Type="http://schemas.openxmlformats.org/officeDocument/2006/relationships/hyperlink" Target="http://www.smarthouse2.com/?p=9225" TargetMode="External"/><Relationship Id="rId1" Type="http://schemas.openxmlformats.org/officeDocument/2006/relationships/hyperlink" Target="https://www.smarthouse2.com/" TargetMode="External"/><Relationship Id="rId6" Type="http://schemas.openxmlformats.org/officeDocument/2006/relationships/ctrlProp" Target="../ctrlProps/ctrlProp4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8.xml"/><Relationship Id="rId2" Type="http://schemas.openxmlformats.org/officeDocument/2006/relationships/hyperlink" Target="http://www.smarthouse2.com/?p=9225" TargetMode="External"/><Relationship Id="rId1" Type="http://schemas.openxmlformats.org/officeDocument/2006/relationships/hyperlink" Target="https://www.smarthouse2.com/" TargetMode="External"/><Relationship Id="rId6" Type="http://schemas.openxmlformats.org/officeDocument/2006/relationships/ctrlProp" Target="../ctrlProps/ctrlProp7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8" tint="0.79998168889431442"/>
    <pageSetUpPr fitToPage="1"/>
  </sheetPr>
  <dimension ref="A1:AA437"/>
  <sheetViews>
    <sheetView tabSelected="1" zoomScale="130" zoomScaleNormal="130" zoomScalePageLayoutView="130" workbookViewId="0">
      <pane ySplit="2" topLeftCell="A3" activePane="bottomLeft" state="frozen"/>
      <selection activeCell="H2" sqref="H2:J2"/>
      <selection pane="bottomLeft" activeCell="B2" sqref="B2:G2"/>
    </sheetView>
  </sheetViews>
  <sheetFormatPr defaultColWidth="8.90625" defaultRowHeight="13" x14ac:dyDescent="0.2"/>
  <cols>
    <col min="1" max="1" width="3.6328125" customWidth="1"/>
    <col min="2" max="2" width="14.36328125" bestFit="1" customWidth="1"/>
    <col min="3" max="4" width="11.90625" bestFit="1" customWidth="1"/>
    <col min="5" max="5" width="12.36328125" bestFit="1" customWidth="1"/>
    <col min="6" max="6" width="9.36328125" bestFit="1" customWidth="1"/>
    <col min="7" max="7" width="12.36328125" customWidth="1"/>
    <col min="8" max="8" width="11.6328125" bestFit="1" customWidth="1"/>
    <col min="9" max="9" width="13" bestFit="1" customWidth="1"/>
    <col min="10" max="11" width="13" customWidth="1"/>
    <col min="12" max="12" width="3" customWidth="1"/>
    <col min="14" max="14" width="16.08984375" bestFit="1" customWidth="1"/>
    <col min="16" max="16" width="11.36328125" style="3" bestFit="1" customWidth="1"/>
    <col min="18" max="18" width="10.6328125" style="1" bestFit="1" customWidth="1"/>
    <col min="19" max="20" width="10.453125" style="1" customWidth="1"/>
    <col min="21" max="21" width="9.08984375" style="1" customWidth="1"/>
    <col min="22" max="22" width="10" style="1" customWidth="1"/>
    <col min="23" max="23" width="11.6328125" style="1" hidden="1" customWidth="1"/>
    <col min="24" max="24" width="9.6328125" style="1" bestFit="1" customWidth="1"/>
    <col min="25" max="25" width="7.90625" style="1" bestFit="1" customWidth="1"/>
    <col min="27" max="27" width="10.08984375" bestFit="1" customWidth="1"/>
  </cols>
  <sheetData>
    <row r="1" spans="2:27" ht="27.75" customHeight="1" thickBot="1" x14ac:dyDescent="0.25">
      <c r="B1" s="286" t="str">
        <f>"フラット35シミュレーション(要約："&amp;system!AM6&amp;")"</f>
        <v>フラット35シミュレーション(要約：団信あり[３大疾病保障付])</v>
      </c>
      <c r="C1" s="286"/>
      <c r="D1" s="286"/>
      <c r="E1" s="286"/>
      <c r="F1" s="286"/>
      <c r="G1" s="286"/>
      <c r="H1" s="286"/>
      <c r="I1" s="286"/>
      <c r="J1" s="286"/>
      <c r="K1" s="286"/>
      <c r="M1" s="285" t="str">
        <f>"フラット35シミュレーション(明細："&amp;system!AM6&amp;")"</f>
        <v>フラット35シミュレーション(明細：団信あり[３大疾病保障付])</v>
      </c>
      <c r="N1" s="285"/>
      <c r="O1" s="285"/>
      <c r="P1" s="285"/>
      <c r="Q1" s="285"/>
      <c r="R1" s="285"/>
      <c r="S1" s="285"/>
      <c r="T1" s="285"/>
      <c r="U1" s="285"/>
      <c r="V1" s="284" t="s">
        <v>58</v>
      </c>
      <c r="W1" s="284"/>
      <c r="X1" s="284"/>
      <c r="Y1" s="284"/>
    </row>
    <row r="2" spans="2:27" x14ac:dyDescent="0.2">
      <c r="B2" s="289" t="s">
        <v>78</v>
      </c>
      <c r="C2" s="289"/>
      <c r="D2" s="289"/>
      <c r="E2" s="289"/>
      <c r="F2" s="289"/>
      <c r="G2" s="289"/>
      <c r="H2" s="290" t="s">
        <v>86</v>
      </c>
      <c r="I2" s="290"/>
      <c r="J2" s="290"/>
      <c r="K2" s="248" t="s">
        <v>87</v>
      </c>
      <c r="M2" s="56" t="s">
        <v>10</v>
      </c>
      <c r="N2" s="57" t="s">
        <v>22</v>
      </c>
      <c r="O2" s="57" t="s">
        <v>2</v>
      </c>
      <c r="P2" s="58" t="s">
        <v>3</v>
      </c>
      <c r="Q2" s="57" t="s">
        <v>4</v>
      </c>
      <c r="R2" s="59" t="s">
        <v>13</v>
      </c>
      <c r="S2" s="59" t="s">
        <v>14</v>
      </c>
      <c r="T2" s="59" t="s">
        <v>16</v>
      </c>
      <c r="U2" s="59" t="s">
        <v>17</v>
      </c>
      <c r="V2" s="59" t="s">
        <v>12</v>
      </c>
      <c r="W2" s="59" t="s">
        <v>28</v>
      </c>
      <c r="X2" s="59" t="s">
        <v>29</v>
      </c>
      <c r="Y2" s="60" t="s">
        <v>39</v>
      </c>
      <c r="AA2" s="14"/>
    </row>
    <row r="3" spans="2:27" ht="13.5" thickBot="1" x14ac:dyDescent="0.25">
      <c r="M3" s="35">
        <v>1</v>
      </c>
      <c r="N3" s="48">
        <f>ROUND(NPER(Q3/12,-1*S3,R3,0,0),0)</f>
        <v>420</v>
      </c>
      <c r="O3" s="48">
        <v>1</v>
      </c>
      <c r="P3" s="123">
        <f>IF(O3="","",C6)</f>
        <v>42095</v>
      </c>
      <c r="Q3" s="49">
        <f>IF(O3="","",VLOOKUP(O3,system!$A$2:$B$36,2,FALSE))</f>
        <v>8.5000000000000006E-3</v>
      </c>
      <c r="R3" s="50">
        <f>ROUNDDOWN(C5,0)</f>
        <v>37500000</v>
      </c>
      <c r="S3" s="50">
        <f>IF(OR(N2=0,N2=""),"",IF(R3&lt;VLOOKUP(O3,system!$A$2:$F$36,6,FALSE),R3,VLOOKUP(O3,system!$A$2:$F$36,6,FALSE)))</f>
        <v>103255</v>
      </c>
      <c r="T3" s="50">
        <f>IF(O3="","",ROUNDDOWN(R3*Q3/12,0))</f>
        <v>26562</v>
      </c>
      <c r="U3" s="50">
        <f>IF(O3="","",ROUNDDOWN(S3-T3,0))</f>
        <v>76693</v>
      </c>
      <c r="V3" s="50">
        <f>W3+X3</f>
        <v>0</v>
      </c>
      <c r="W3" s="249">
        <f>IF(ISNA(VLOOKUP(O3,$B$28:$C$62,2,FALSE)),0,VLOOKUP(O3,$B$28:$C$62,2,FALSE))</f>
        <v>0</v>
      </c>
      <c r="X3" s="32">
        <v>0</v>
      </c>
      <c r="Y3" s="260">
        <f>IF(O3="","",ROUND(system!$AJ$5/100*R3,-2))</f>
        <v>205100</v>
      </c>
      <c r="Z3" s="7"/>
      <c r="AA3" s="6"/>
    </row>
    <row r="4" spans="2:27" ht="16.5" customHeight="1" thickBot="1" x14ac:dyDescent="0.25">
      <c r="B4" s="255" t="s">
        <v>55</v>
      </c>
      <c r="C4" s="256"/>
      <c r="D4" s="256"/>
      <c r="E4" s="256"/>
      <c r="F4" s="257"/>
      <c r="M4" s="37">
        <v>2</v>
      </c>
      <c r="N4" s="38">
        <f t="shared" ref="N4:N67" si="0">IF(OR(N3=0,N3=""),"",IF(V3=0,N3-1,IF(ROUND(NPER(Q3/12,-1*S3,R4,0,0),0)&gt;=N3,N3-1,ROUND(NPER(Q3/12,-1*S3,R4,0,0),0))))</f>
        <v>419</v>
      </c>
      <c r="O4" s="38">
        <f>IF(OR(N3=0,N3=""),"",IF($C$7&lt;system!I3,"",system!I3))</f>
        <v>1</v>
      </c>
      <c r="P4" s="124">
        <f t="shared" ref="P4:P67" si="1">IF(OR(N3=0,N3="",O4=""),"",IF(N4&lt;0,"",EDATE(P3,1)))</f>
        <v>42125</v>
      </c>
      <c r="Q4" s="39">
        <f>IF(OR(N3=0,N3="",O4=""),"",IF(N4&lt;0,"",VLOOKUP(O4,system!$A$2:$B$36,2,FALSE)))</f>
        <v>8.5000000000000006E-3</v>
      </c>
      <c r="R4" s="40">
        <f t="shared" ref="R4:R67" si="2">IF(OR(N3=0,N3="",O4=""),"",IF(ISERR(ROUNDDOWN(R3-U3-V3,0)),"",ROUNDDOWN(R3-U3-V3,0)))</f>
        <v>37423307</v>
      </c>
      <c r="S4" s="40">
        <f>IF(OR(N3=0,N3="",O4=""),"",IF(R4&lt;VLOOKUP(O4,system!$A$2:$F$36,6,FALSE),R4,VLOOKUP(O4,system!$A$2:$F$36,6,FALSE)))</f>
        <v>103255</v>
      </c>
      <c r="T4" s="40">
        <f t="shared" ref="T4:T67" si="3">IF(OR(N3=0,N3="",O4=""),"",IF(N4&lt;0,"",ROUNDDOWN(R4*Q4/12,0)))</f>
        <v>26508</v>
      </c>
      <c r="U4" s="40">
        <f t="shared" ref="U4:U67" si="4">IF(OR(N3=0,N3="",O4=""),"",IF(R4&lt;U3,R4,IF(N4&lt;0,"",ROUNDDOWN(S4-T4,0))))</f>
        <v>76747</v>
      </c>
      <c r="V4" s="40">
        <f t="shared" ref="V4:V67" si="5">IF(OR(N3=0,N3="",O4=""),"",W4+X4)</f>
        <v>0</v>
      </c>
      <c r="W4" s="250"/>
      <c r="X4" s="33">
        <v>0</v>
      </c>
      <c r="Y4" s="261"/>
      <c r="Z4" s="7"/>
    </row>
    <row r="5" spans="2:27" ht="16.5" customHeight="1" x14ac:dyDescent="0.2">
      <c r="B5" s="65" t="s">
        <v>0</v>
      </c>
      <c r="C5" s="66">
        <v>37500000</v>
      </c>
      <c r="D5" s="67" t="s">
        <v>8</v>
      </c>
      <c r="E5" s="258" t="s">
        <v>56</v>
      </c>
      <c r="F5" s="259"/>
      <c r="M5" s="36">
        <v>3</v>
      </c>
      <c r="N5" s="51">
        <f t="shared" si="0"/>
        <v>418</v>
      </c>
      <c r="O5" s="51">
        <f>IF(OR(N4=0,N4=""),"",IF($C$7&lt;system!I4,"",system!I4))</f>
        <v>1</v>
      </c>
      <c r="P5" s="125">
        <f t="shared" si="1"/>
        <v>42156</v>
      </c>
      <c r="Q5" s="52">
        <f>IF(OR(N4=0,N4="",O5=""),"",IF(N5&lt;0,"",VLOOKUP(O5,system!$A$2:$B$36,2,FALSE)))</f>
        <v>8.5000000000000006E-3</v>
      </c>
      <c r="R5" s="53">
        <f t="shared" si="2"/>
        <v>37346560</v>
      </c>
      <c r="S5" s="53">
        <f>IF(OR(N4=0,N4="",O5=""),"",IF(R5&lt;VLOOKUP(O5,system!$A$2:$F$36,6,FALSE),R5,VLOOKUP(O5,system!$A$2:$F$36,6,FALSE)))</f>
        <v>103255</v>
      </c>
      <c r="T5" s="53">
        <f t="shared" si="3"/>
        <v>26453</v>
      </c>
      <c r="U5" s="53">
        <f t="shared" si="4"/>
        <v>76802</v>
      </c>
      <c r="V5" s="53">
        <f t="shared" si="5"/>
        <v>0</v>
      </c>
      <c r="W5" s="250"/>
      <c r="X5" s="33">
        <v>0</v>
      </c>
      <c r="Y5" s="261"/>
      <c r="Z5" s="7"/>
    </row>
    <row r="6" spans="2:27" ht="16.5" customHeight="1" x14ac:dyDescent="0.2">
      <c r="B6" s="27" t="s">
        <v>1</v>
      </c>
      <c r="C6" s="68">
        <v>42095</v>
      </c>
      <c r="D6" s="69"/>
      <c r="E6" s="74" t="s">
        <v>44</v>
      </c>
      <c r="F6" s="175"/>
      <c r="M6" s="37">
        <v>4</v>
      </c>
      <c r="N6" s="38">
        <f t="shared" si="0"/>
        <v>417</v>
      </c>
      <c r="O6" s="38">
        <f>IF(OR(N5=0,N5=""),"",IF($C$7&lt;system!I5,"",system!I5))</f>
        <v>1</v>
      </c>
      <c r="P6" s="124">
        <f t="shared" si="1"/>
        <v>42186</v>
      </c>
      <c r="Q6" s="39">
        <f>IF(OR(N5=0,N5="",O6=""),"",IF(N6&lt;0,"",VLOOKUP(O6,system!$A$2:$B$36,2,FALSE)))</f>
        <v>8.5000000000000006E-3</v>
      </c>
      <c r="R6" s="40">
        <f t="shared" si="2"/>
        <v>37269758</v>
      </c>
      <c r="S6" s="40">
        <f>IF(OR(N5=0,N5="",O6=""),"",IF(R6&lt;VLOOKUP(O6,system!$A$2:$F$36,6,FALSE),R6,VLOOKUP(O6,system!$A$2:$F$36,6,FALSE)))</f>
        <v>103255</v>
      </c>
      <c r="T6" s="40">
        <f t="shared" si="3"/>
        <v>26399</v>
      </c>
      <c r="U6" s="40">
        <f t="shared" si="4"/>
        <v>76856</v>
      </c>
      <c r="V6" s="40">
        <f t="shared" si="5"/>
        <v>0</v>
      </c>
      <c r="W6" s="250"/>
      <c r="X6" s="33">
        <v>0</v>
      </c>
      <c r="Y6" s="261"/>
      <c r="Z6" s="7"/>
    </row>
    <row r="7" spans="2:27" ht="16.5" customHeight="1" x14ac:dyDescent="0.2">
      <c r="B7" s="27" t="s">
        <v>7</v>
      </c>
      <c r="C7" s="70">
        <v>35</v>
      </c>
      <c r="D7" s="71" t="s">
        <v>2</v>
      </c>
      <c r="E7" s="27" t="s">
        <v>45</v>
      </c>
      <c r="F7" s="176"/>
      <c r="M7" s="36">
        <v>5</v>
      </c>
      <c r="N7" s="51">
        <f t="shared" si="0"/>
        <v>416</v>
      </c>
      <c r="O7" s="51">
        <f>IF(OR(N6=0,N6=""),"",IF($C$7&lt;system!I6,"",system!I6))</f>
        <v>1</v>
      </c>
      <c r="P7" s="125">
        <f t="shared" si="1"/>
        <v>42217</v>
      </c>
      <c r="Q7" s="52">
        <f>IF(OR(N6=0,N6="",O7=""),"",IF(N7&lt;0,"",VLOOKUP(O7,system!$A$2:$B$36,2,FALSE)))</f>
        <v>8.5000000000000006E-3</v>
      </c>
      <c r="R7" s="53">
        <f t="shared" si="2"/>
        <v>37192902</v>
      </c>
      <c r="S7" s="53">
        <f>IF(OR(N6=0,N6="",O7=""),"",IF(R7&lt;VLOOKUP(O7,system!$A$2:$F$36,6,FALSE),R7,VLOOKUP(O7,system!$A$2:$F$36,6,FALSE)))</f>
        <v>103255</v>
      </c>
      <c r="T7" s="53">
        <f t="shared" si="3"/>
        <v>26344</v>
      </c>
      <c r="U7" s="53">
        <f t="shared" si="4"/>
        <v>76911</v>
      </c>
      <c r="V7" s="53">
        <f t="shared" si="5"/>
        <v>0</v>
      </c>
      <c r="W7" s="250"/>
      <c r="X7" s="33">
        <v>0</v>
      </c>
      <c r="Y7" s="261"/>
      <c r="Z7" s="7"/>
    </row>
    <row r="8" spans="2:27" ht="13.5" thickBot="1" x14ac:dyDescent="0.25">
      <c r="B8" s="45" t="s">
        <v>25</v>
      </c>
      <c r="C8" s="72">
        <v>0.4</v>
      </c>
      <c r="D8" s="73" t="s">
        <v>26</v>
      </c>
      <c r="E8" s="45" t="s">
        <v>46</v>
      </c>
      <c r="F8" s="177"/>
      <c r="G8" s="61" t="str">
        <f>IF(AND(system!AK3=TRUE,system!AK4=TRUE),"デュエットと３大疾病は併用できません。３大疾病を無視しします。","")</f>
        <v/>
      </c>
      <c r="M8" s="37">
        <v>6</v>
      </c>
      <c r="N8" s="38">
        <f t="shared" si="0"/>
        <v>415</v>
      </c>
      <c r="O8" s="38">
        <f>IF(OR(N7=0,N7=""),"",IF($C$7&lt;system!I7,"",system!I7))</f>
        <v>1</v>
      </c>
      <c r="P8" s="124">
        <f t="shared" si="1"/>
        <v>42248</v>
      </c>
      <c r="Q8" s="39">
        <f>IF(OR(N7=0,N7="",O8=""),"",IF(N8&lt;0,"",VLOOKUP(O8,system!$A$2:$B$36,2,FALSE)))</f>
        <v>8.5000000000000006E-3</v>
      </c>
      <c r="R8" s="40">
        <f t="shared" si="2"/>
        <v>37115991</v>
      </c>
      <c r="S8" s="40">
        <f>IF(OR(N7=0,N7="",O8=""),"",IF(R8&lt;VLOOKUP(O8,system!$A$2:$F$36,6,FALSE),R8,VLOOKUP(O8,system!$A$2:$F$36,6,FALSE)))</f>
        <v>103255</v>
      </c>
      <c r="T8" s="40">
        <f t="shared" si="3"/>
        <v>26290</v>
      </c>
      <c r="U8" s="40">
        <f t="shared" si="4"/>
        <v>76965</v>
      </c>
      <c r="V8" s="40">
        <f t="shared" si="5"/>
        <v>0</v>
      </c>
      <c r="W8" s="250"/>
      <c r="X8" s="33">
        <v>0</v>
      </c>
      <c r="Y8" s="261"/>
      <c r="Z8" s="7"/>
    </row>
    <row r="9" spans="2:27" ht="13.5" thickBot="1" x14ac:dyDescent="0.25">
      <c r="M9" s="36">
        <v>7</v>
      </c>
      <c r="N9" s="51">
        <f t="shared" si="0"/>
        <v>414</v>
      </c>
      <c r="O9" s="51">
        <f>IF(OR(N8=0,N8=""),"",IF($C$7&lt;system!I8,"",system!I8))</f>
        <v>1</v>
      </c>
      <c r="P9" s="125">
        <f t="shared" si="1"/>
        <v>42278</v>
      </c>
      <c r="Q9" s="52">
        <f>IF(OR(N8=0,N8="",O9=""),"",IF(N9&lt;0,"",VLOOKUP(O9,system!$A$2:$B$36,2,FALSE)))</f>
        <v>8.5000000000000006E-3</v>
      </c>
      <c r="R9" s="53">
        <f t="shared" si="2"/>
        <v>37039026</v>
      </c>
      <c r="S9" s="53">
        <f>IF(OR(N8=0,N8="",O9=""),"",IF(R9&lt;VLOOKUP(O9,system!$A$2:$F$36,6,FALSE),R9,VLOOKUP(O9,system!$A$2:$F$36,6,FALSE)))</f>
        <v>103255</v>
      </c>
      <c r="T9" s="53">
        <f t="shared" si="3"/>
        <v>26235</v>
      </c>
      <c r="U9" s="53">
        <f t="shared" si="4"/>
        <v>77020</v>
      </c>
      <c r="V9" s="53">
        <f t="shared" si="5"/>
        <v>0</v>
      </c>
      <c r="W9" s="250"/>
      <c r="X9" s="33">
        <v>0</v>
      </c>
      <c r="Y9" s="261"/>
      <c r="Z9" s="7"/>
    </row>
    <row r="10" spans="2:27" x14ac:dyDescent="0.2">
      <c r="B10" s="80"/>
      <c r="C10" s="253" t="s">
        <v>5</v>
      </c>
      <c r="D10" s="253"/>
      <c r="E10" s="253" t="s">
        <v>6</v>
      </c>
      <c r="F10" s="253"/>
      <c r="G10" s="81" t="s">
        <v>4</v>
      </c>
      <c r="H10" s="82" t="s">
        <v>24</v>
      </c>
      <c r="I10" s="82" t="s">
        <v>33</v>
      </c>
      <c r="J10" s="82" t="s">
        <v>35</v>
      </c>
      <c r="K10" s="83" t="s">
        <v>36</v>
      </c>
      <c r="M10" s="37">
        <v>8</v>
      </c>
      <c r="N10" s="38">
        <f t="shared" si="0"/>
        <v>413</v>
      </c>
      <c r="O10" s="38">
        <f>IF(OR(N9=0,N9=""),"",IF($C$7&lt;system!I9,"",system!I9))</f>
        <v>1</v>
      </c>
      <c r="P10" s="124">
        <f t="shared" si="1"/>
        <v>42309</v>
      </c>
      <c r="Q10" s="39">
        <f>IF(OR(N9=0,N9="",O10=""),"",IF(N10&lt;0,"",VLOOKUP(O10,system!$A$2:$B$36,2,FALSE)))</f>
        <v>8.5000000000000006E-3</v>
      </c>
      <c r="R10" s="40">
        <f t="shared" si="2"/>
        <v>36962006</v>
      </c>
      <c r="S10" s="40">
        <f>IF(OR(N9=0,N9="",O10=""),"",IF(R10&lt;VLOOKUP(O10,system!$A$2:$F$36,6,FALSE),R10,VLOOKUP(O10,system!$A$2:$F$36,6,FALSE)))</f>
        <v>103255</v>
      </c>
      <c r="T10" s="40">
        <f t="shared" si="3"/>
        <v>26181</v>
      </c>
      <c r="U10" s="40">
        <f t="shared" si="4"/>
        <v>77074</v>
      </c>
      <c r="V10" s="40">
        <f t="shared" si="5"/>
        <v>0</v>
      </c>
      <c r="W10" s="250"/>
      <c r="X10" s="33">
        <v>0</v>
      </c>
      <c r="Y10" s="261"/>
      <c r="Z10" s="7"/>
    </row>
    <row r="11" spans="2:27" x14ac:dyDescent="0.2">
      <c r="B11" s="26" t="s">
        <v>11</v>
      </c>
      <c r="C11" s="90">
        <v>1</v>
      </c>
      <c r="D11" s="91" t="str">
        <f>IF(C11="","","年目から")</f>
        <v>年目から</v>
      </c>
      <c r="E11" s="92">
        <v>5</v>
      </c>
      <c r="F11" s="91" t="str">
        <f>IF(C11="","","年目まで")</f>
        <v>年目まで</v>
      </c>
      <c r="G11" s="85">
        <v>8.5000000000000006E-3</v>
      </c>
      <c r="H11" s="31">
        <f>IF(G11="","",VLOOKUP(G11,$Q$3:$S$422,3,FALSE))</f>
        <v>103255</v>
      </c>
      <c r="I11" s="31">
        <f>VLOOKUP(C11,$O$3:$Y$422,11,FALSE)/12</f>
        <v>17091.666666666668</v>
      </c>
      <c r="J11" s="100">
        <f>H11+I11</f>
        <v>120346.66666666667</v>
      </c>
      <c r="K11" s="104">
        <f>J11*12</f>
        <v>1444160</v>
      </c>
      <c r="M11" s="36">
        <v>9</v>
      </c>
      <c r="N11" s="51">
        <f t="shared" si="0"/>
        <v>412</v>
      </c>
      <c r="O11" s="51">
        <f>IF(OR(N10=0,N10=""),"",IF($C$7&lt;system!I10,"",system!I10))</f>
        <v>1</v>
      </c>
      <c r="P11" s="125">
        <f t="shared" si="1"/>
        <v>42339</v>
      </c>
      <c r="Q11" s="52">
        <f>IF(OR(N10=0,N10="",O11=""),"",IF(N11&lt;0,"",VLOOKUP(O11,system!$A$2:$B$36,2,FALSE)))</f>
        <v>8.5000000000000006E-3</v>
      </c>
      <c r="R11" s="53">
        <f t="shared" si="2"/>
        <v>36884932</v>
      </c>
      <c r="S11" s="53">
        <f>IF(OR(N10=0,N10="",O11=""),"",IF(R11&lt;VLOOKUP(O11,system!$A$2:$F$36,6,FALSE),R11,VLOOKUP(O11,system!$A$2:$F$36,6,FALSE)))</f>
        <v>103255</v>
      </c>
      <c r="T11" s="53">
        <f t="shared" si="3"/>
        <v>26126</v>
      </c>
      <c r="U11" s="53">
        <f t="shared" si="4"/>
        <v>77129</v>
      </c>
      <c r="V11" s="53">
        <f t="shared" si="5"/>
        <v>0</v>
      </c>
      <c r="W11" s="250"/>
      <c r="X11" s="33">
        <v>0</v>
      </c>
      <c r="Y11" s="261"/>
      <c r="Z11" s="7"/>
    </row>
    <row r="12" spans="2:27" x14ac:dyDescent="0.2">
      <c r="B12" s="86" t="str">
        <f>IF(C12="","","利率2")</f>
        <v>利率2</v>
      </c>
      <c r="C12" s="93">
        <f>IF(OR(E11&gt;=$C$7,E11=""),"",E11+1)</f>
        <v>6</v>
      </c>
      <c r="D12" s="93" t="str">
        <f>IF(C12="","","年目から")</f>
        <v>年目から</v>
      </c>
      <c r="E12" s="94">
        <v>20</v>
      </c>
      <c r="F12" s="93" t="str">
        <f>IF(C12="","","年目まで")</f>
        <v>年目まで</v>
      </c>
      <c r="G12" s="87">
        <v>1.55E-2</v>
      </c>
      <c r="H12" s="88">
        <f>IF(G12="","",VLOOKUP(G12,$Q$3:$S$422,3,FALSE))</f>
        <v>113991</v>
      </c>
      <c r="I12" s="88">
        <f>IF(C12="","",VLOOKUP(C12,$O$3:$Y$422,11,FALSE)/12)</f>
        <v>14950</v>
      </c>
      <c r="J12" s="101">
        <f>IF(G12="","",H12+I12)</f>
        <v>128941</v>
      </c>
      <c r="K12" s="105">
        <f>IF(G12="","",J12*12)</f>
        <v>1547292</v>
      </c>
      <c r="M12" s="37">
        <v>10</v>
      </c>
      <c r="N12" s="38">
        <f t="shared" si="0"/>
        <v>411</v>
      </c>
      <c r="O12" s="38">
        <f>IF(OR(N11=0,N11=""),"",IF($C$7&lt;system!I11,"",system!I11))</f>
        <v>1</v>
      </c>
      <c r="P12" s="124">
        <f t="shared" si="1"/>
        <v>42370</v>
      </c>
      <c r="Q12" s="39">
        <f>IF(OR(N11=0,N11="",O12=""),"",IF(N12&lt;0,"",VLOOKUP(O12,system!$A$2:$B$36,2,FALSE)))</f>
        <v>8.5000000000000006E-3</v>
      </c>
      <c r="R12" s="40">
        <f t="shared" si="2"/>
        <v>36807803</v>
      </c>
      <c r="S12" s="40">
        <f>IF(OR(N11=0,N11="",O12=""),"",IF(R12&lt;VLOOKUP(O12,system!$A$2:$F$36,6,FALSE),R12,VLOOKUP(O12,system!$A$2:$F$36,6,FALSE)))</f>
        <v>103255</v>
      </c>
      <c r="T12" s="40">
        <f t="shared" si="3"/>
        <v>26072</v>
      </c>
      <c r="U12" s="40">
        <f t="shared" si="4"/>
        <v>77183</v>
      </c>
      <c r="V12" s="40">
        <f t="shared" si="5"/>
        <v>0</v>
      </c>
      <c r="W12" s="250"/>
      <c r="X12" s="33">
        <v>0</v>
      </c>
      <c r="Y12" s="261"/>
      <c r="Z12" s="7"/>
    </row>
    <row r="13" spans="2:27" x14ac:dyDescent="0.2">
      <c r="B13" s="27" t="str">
        <f>IF(C13="","","利率3")</f>
        <v>利率3</v>
      </c>
      <c r="C13" s="95">
        <f>IF(OR(E12&gt;=$C$7,E12=""),"",E12+1)</f>
        <v>21</v>
      </c>
      <c r="D13" s="96" t="str">
        <f>IF(C13="","","年目から")</f>
        <v>年目から</v>
      </c>
      <c r="E13" s="94">
        <v>35</v>
      </c>
      <c r="F13" s="96" t="str">
        <f>IF(C13="","","年目まで")</f>
        <v>年目まで</v>
      </c>
      <c r="G13" s="87">
        <v>1.8499999999999999E-2</v>
      </c>
      <c r="H13" s="28">
        <f>IF(G13="","",VLOOKUP(G13,$Q$3:$S$422,3,FALSE))</f>
        <v>116484</v>
      </c>
      <c r="I13" s="28">
        <f>IF(C13="","",VLOOKUP(C13,$O$3:$Y$422,11,FALSE)/12)</f>
        <v>8341.6666666666661</v>
      </c>
      <c r="J13" s="102">
        <f>IF(G13="","",H13+I13)</f>
        <v>124825.66666666667</v>
      </c>
      <c r="K13" s="106">
        <f>IF(G13="","",J13*12)</f>
        <v>1497908</v>
      </c>
      <c r="M13" s="36">
        <v>11</v>
      </c>
      <c r="N13" s="51">
        <f t="shared" si="0"/>
        <v>410</v>
      </c>
      <c r="O13" s="51">
        <f>IF(OR(N12=0,N12=""),"",IF($C$7&lt;system!I12,"",system!I12))</f>
        <v>1</v>
      </c>
      <c r="P13" s="125">
        <f t="shared" si="1"/>
        <v>42401</v>
      </c>
      <c r="Q13" s="52">
        <f>IF(OR(N12=0,N12="",O13=""),"",IF(N13&lt;0,"",VLOOKUP(O13,system!$A$2:$B$36,2,FALSE)))</f>
        <v>8.5000000000000006E-3</v>
      </c>
      <c r="R13" s="53">
        <f t="shared" si="2"/>
        <v>36730620</v>
      </c>
      <c r="S13" s="53">
        <f>IF(OR(N12=0,N12="",O13=""),"",IF(R13&lt;VLOOKUP(O13,system!$A$2:$F$36,6,FALSE),R13,VLOOKUP(O13,system!$A$2:$F$36,6,FALSE)))</f>
        <v>103255</v>
      </c>
      <c r="T13" s="53">
        <f t="shared" si="3"/>
        <v>26017</v>
      </c>
      <c r="U13" s="53">
        <f t="shared" si="4"/>
        <v>77238</v>
      </c>
      <c r="V13" s="53">
        <f t="shared" si="5"/>
        <v>0</v>
      </c>
      <c r="W13" s="250"/>
      <c r="X13" s="33">
        <v>0</v>
      </c>
      <c r="Y13" s="261"/>
      <c r="Z13" s="7"/>
    </row>
    <row r="14" spans="2:27" x14ac:dyDescent="0.2">
      <c r="B14" s="86" t="str">
        <f>IF(C14="","","利率4")</f>
        <v/>
      </c>
      <c r="C14" s="93" t="str">
        <f>IF(OR(E13&gt;=$C$7,E13=""),"",E13+1)</f>
        <v/>
      </c>
      <c r="D14" s="93" t="str">
        <f>IF(C14="","","年目から")</f>
        <v/>
      </c>
      <c r="E14" s="94"/>
      <c r="F14" s="93" t="str">
        <f>IF(C14="","","年目まで")</f>
        <v/>
      </c>
      <c r="G14" s="87"/>
      <c r="H14" s="88" t="str">
        <f>IF(G14="","",VLOOKUP(G14,$Q$3:$S$422,3,FALSE))</f>
        <v/>
      </c>
      <c r="I14" s="88" t="str">
        <f>IF(C14="","",VLOOKUP(C14,$O$3:$Y$422,11,FALSE)/12)</f>
        <v/>
      </c>
      <c r="J14" s="101" t="str">
        <f>IF(G14="","",H14+I14)</f>
        <v/>
      </c>
      <c r="K14" s="105" t="str">
        <f>IF(G14="","",J14*12)</f>
        <v/>
      </c>
      <c r="M14" s="41">
        <v>12</v>
      </c>
      <c r="N14" s="42">
        <f t="shared" si="0"/>
        <v>409</v>
      </c>
      <c r="O14" s="42">
        <f>IF(OR(N13=0,N13=""),"",IF($C$7&lt;system!I13,"",system!I13))</f>
        <v>1</v>
      </c>
      <c r="P14" s="126">
        <f t="shared" si="1"/>
        <v>42430</v>
      </c>
      <c r="Q14" s="43">
        <f>IF(OR(N13=0,N13="",O14=""),"",IF(N14&lt;0,"",VLOOKUP(O14,system!$A$2:$B$36,2,FALSE)))</f>
        <v>8.5000000000000006E-3</v>
      </c>
      <c r="R14" s="44">
        <f t="shared" si="2"/>
        <v>36653382</v>
      </c>
      <c r="S14" s="44">
        <f>IF(OR(N13=0,N13="",O14=""),"",IF(R14&lt;VLOOKUP(O14,system!$A$2:$F$36,6,FALSE),R14,VLOOKUP(O14,system!$A$2:$F$36,6,FALSE)))</f>
        <v>103255</v>
      </c>
      <c r="T14" s="44">
        <f t="shared" si="3"/>
        <v>25962</v>
      </c>
      <c r="U14" s="44">
        <f t="shared" si="4"/>
        <v>77293</v>
      </c>
      <c r="V14" s="44">
        <f t="shared" si="5"/>
        <v>0</v>
      </c>
      <c r="W14" s="251"/>
      <c r="X14" s="34">
        <v>0</v>
      </c>
      <c r="Y14" s="262"/>
      <c r="Z14" s="7"/>
    </row>
    <row r="15" spans="2:27" ht="13.5" thickBot="1" x14ac:dyDescent="0.25">
      <c r="B15" s="45" t="str">
        <f>IF(C15="","","利率5")</f>
        <v/>
      </c>
      <c r="C15" s="97" t="str">
        <f>IF(OR(E14&gt;=$C$7,E14=""),"",E14+1)</f>
        <v/>
      </c>
      <c r="D15" s="98" t="str">
        <f>IF(C15="","","年目から")</f>
        <v/>
      </c>
      <c r="E15" s="99"/>
      <c r="F15" s="98" t="str">
        <f>IF(C15="","","年目まで")</f>
        <v/>
      </c>
      <c r="G15" s="89"/>
      <c r="H15" s="46" t="str">
        <f>IF(G15="","",VLOOKUP(G15,$Q$3:$S$422,3,FALSE))</f>
        <v/>
      </c>
      <c r="I15" s="46" t="str">
        <f>IF(C15="","",VLOOKUP(C15,$O$3:$Y$422,11,FALSE)/12)</f>
        <v/>
      </c>
      <c r="J15" s="103" t="str">
        <f>IF(G15="","",H15+I15)</f>
        <v/>
      </c>
      <c r="K15" s="107" t="str">
        <f>IF(G15="","",J15*12)</f>
        <v/>
      </c>
      <c r="M15" s="35">
        <v>13</v>
      </c>
      <c r="N15" s="48">
        <f t="shared" si="0"/>
        <v>408</v>
      </c>
      <c r="O15" s="48">
        <f>IF(OR(N14=0,N14=""),"",IF($C$7&lt;system!I14,"",system!I14))</f>
        <v>2</v>
      </c>
      <c r="P15" s="123">
        <f t="shared" si="1"/>
        <v>42461</v>
      </c>
      <c r="Q15" s="49">
        <f>IF(OR(N14=0,N14="",O15=""),"",IF(N15&lt;0,"",VLOOKUP(O15,system!$A$2:$B$36,2,FALSE)))</f>
        <v>8.5000000000000006E-3</v>
      </c>
      <c r="R15" s="50">
        <f t="shared" si="2"/>
        <v>36576089</v>
      </c>
      <c r="S15" s="50">
        <f>IF(OR(N14=0,N14="",O15=""),"",IF(R15&lt;VLOOKUP(O15,system!$A$2:$F$36,6,FALSE),R15,VLOOKUP(O15,system!$A$2:$F$36,6,FALSE)))</f>
        <v>103255</v>
      </c>
      <c r="T15" s="50">
        <f t="shared" si="3"/>
        <v>25908</v>
      </c>
      <c r="U15" s="50">
        <f t="shared" si="4"/>
        <v>77347</v>
      </c>
      <c r="V15" s="50">
        <f t="shared" si="5"/>
        <v>0</v>
      </c>
      <c r="W15" s="249">
        <f>IF(ISNA(VLOOKUP(O15,$B$28:$C$62,2,FALSE)),0,VLOOKUP(O15,$B$28:$C$62,2,FALSE))</f>
        <v>0</v>
      </c>
      <c r="X15" s="32"/>
      <c r="Y15" s="263">
        <f>IF(O15="","",ROUND(system!$AJ$5/100*R15,-2))</f>
        <v>200100</v>
      </c>
      <c r="Z15" s="7"/>
    </row>
    <row r="16" spans="2:27" ht="13.5" thickBot="1" x14ac:dyDescent="0.25">
      <c r="M16" s="160">
        <v>14</v>
      </c>
      <c r="N16" s="161">
        <f t="shared" si="0"/>
        <v>407</v>
      </c>
      <c r="O16" s="161">
        <f>IF(OR(N15=0,N15=""),"",IF($C$7&lt;system!I15,"",system!I15))</f>
        <v>2</v>
      </c>
      <c r="P16" s="162">
        <f t="shared" si="1"/>
        <v>42491</v>
      </c>
      <c r="Q16" s="163">
        <f>IF(OR(N15=0,N15="",O16=""),"",IF(N16&lt;0,"",VLOOKUP(O16,system!$A$2:$B$36,2,FALSE)))</f>
        <v>8.5000000000000006E-3</v>
      </c>
      <c r="R16" s="164">
        <f t="shared" si="2"/>
        <v>36498742</v>
      </c>
      <c r="S16" s="164">
        <f>IF(OR(N15=0,N15="",O16=""),"",IF(R16&lt;VLOOKUP(O16,system!$A$2:$F$36,6,FALSE),R16,VLOOKUP(O16,system!$A$2:$F$36,6,FALSE)))</f>
        <v>103255</v>
      </c>
      <c r="T16" s="164">
        <f t="shared" si="3"/>
        <v>25853</v>
      </c>
      <c r="U16" s="164">
        <f t="shared" si="4"/>
        <v>77402</v>
      </c>
      <c r="V16" s="164">
        <f t="shared" si="5"/>
        <v>0</v>
      </c>
      <c r="W16" s="250"/>
      <c r="X16" s="33">
        <v>0</v>
      </c>
      <c r="Y16" s="264"/>
      <c r="Z16" s="7"/>
    </row>
    <row r="17" spans="2:26" ht="13.5" thickBot="1" x14ac:dyDescent="0.25">
      <c r="B17" s="287" t="s">
        <v>59</v>
      </c>
      <c r="C17" s="288"/>
      <c r="D17" s="110" t="s">
        <v>23</v>
      </c>
      <c r="E17" s="22"/>
      <c r="F17" s="254" t="s">
        <v>65</v>
      </c>
      <c r="G17" s="254"/>
      <c r="H17" s="22"/>
      <c r="I17" s="254" t="s">
        <v>51</v>
      </c>
      <c r="J17" s="254"/>
      <c r="M17" s="36">
        <v>15</v>
      </c>
      <c r="N17" s="51">
        <f t="shared" si="0"/>
        <v>406</v>
      </c>
      <c r="O17" s="51">
        <f>IF(OR(N16=0,N16=""),"",IF($C$7&lt;system!I16,"",system!I16))</f>
        <v>2</v>
      </c>
      <c r="P17" s="125">
        <f t="shared" si="1"/>
        <v>42522</v>
      </c>
      <c r="Q17" s="52">
        <f>IF(OR(N16=0,N16="",O17=""),"",IF(N17&lt;0,"",VLOOKUP(O17,system!$A$2:$B$36,2,FALSE)))</f>
        <v>8.5000000000000006E-3</v>
      </c>
      <c r="R17" s="53">
        <f t="shared" si="2"/>
        <v>36421340</v>
      </c>
      <c r="S17" s="53">
        <f>IF(OR(N16=0,N16="",O17=""),"",IF(R17&lt;VLOOKUP(O17,system!$A$2:$F$36,6,FALSE),R17,VLOOKUP(O17,system!$A$2:$F$36,6,FALSE)))</f>
        <v>103255</v>
      </c>
      <c r="T17" s="53">
        <f t="shared" si="3"/>
        <v>25798</v>
      </c>
      <c r="U17" s="53">
        <f t="shared" si="4"/>
        <v>77457</v>
      </c>
      <c r="V17" s="53">
        <f t="shared" si="5"/>
        <v>0</v>
      </c>
      <c r="W17" s="250"/>
      <c r="X17" s="33">
        <v>0</v>
      </c>
      <c r="Y17" s="264"/>
      <c r="Z17" s="7"/>
    </row>
    <row r="18" spans="2:26" x14ac:dyDescent="0.2">
      <c r="B18" s="112" t="s">
        <v>18</v>
      </c>
      <c r="C18" s="113">
        <f>C5</f>
        <v>37500000</v>
      </c>
      <c r="D18" s="114"/>
      <c r="F18" s="108" t="s">
        <v>37</v>
      </c>
      <c r="G18" s="182" t="str">
        <f>ROUND(MAX($K$11:$K$15)*4/10000,0)&amp;"万円以上"</f>
        <v>619万円以上</v>
      </c>
      <c r="I18" s="75" t="s">
        <v>52</v>
      </c>
      <c r="J18" s="63">
        <f>SUM(V:V)</f>
        <v>0</v>
      </c>
      <c r="M18" s="160">
        <v>16</v>
      </c>
      <c r="N18" s="161">
        <f t="shared" si="0"/>
        <v>405</v>
      </c>
      <c r="O18" s="161">
        <f>IF(OR(N17=0,N17=""),"",IF($C$7&lt;system!I17,"",system!I17))</f>
        <v>2</v>
      </c>
      <c r="P18" s="162">
        <f t="shared" si="1"/>
        <v>42552</v>
      </c>
      <c r="Q18" s="163">
        <f>IF(OR(N17=0,N17="",O18=""),"",IF(N18&lt;0,"",VLOOKUP(O18,system!$A$2:$B$36,2,FALSE)))</f>
        <v>8.5000000000000006E-3</v>
      </c>
      <c r="R18" s="164">
        <f t="shared" si="2"/>
        <v>36343883</v>
      </c>
      <c r="S18" s="164">
        <f>IF(OR(N17=0,N17="",O18=""),"",IF(R18&lt;VLOOKUP(O18,system!$A$2:$F$36,6,FALSE),R18,VLOOKUP(O18,system!$A$2:$F$36,6,FALSE)))</f>
        <v>103255</v>
      </c>
      <c r="T18" s="164">
        <f t="shared" si="3"/>
        <v>25743</v>
      </c>
      <c r="U18" s="164">
        <f t="shared" si="4"/>
        <v>77512</v>
      </c>
      <c r="V18" s="164">
        <f t="shared" si="5"/>
        <v>0</v>
      </c>
      <c r="W18" s="250"/>
      <c r="X18" s="33">
        <v>0</v>
      </c>
      <c r="Y18" s="264"/>
      <c r="Z18" s="7"/>
    </row>
    <row r="19" spans="2:26" x14ac:dyDescent="0.2">
      <c r="B19" s="109" t="s">
        <v>31</v>
      </c>
      <c r="C19" s="111">
        <f>SUM(Y:Y)</f>
        <v>3968800</v>
      </c>
      <c r="D19" s="185">
        <f>system!AG5-C19</f>
        <v>0</v>
      </c>
      <c r="F19" s="23" t="s">
        <v>57</v>
      </c>
      <c r="G19" s="183" t="str">
        <f>ROUND(MAX($K$11:$K$15)*5/10000,0)&amp;"万円以上"</f>
        <v>774万円以上</v>
      </c>
      <c r="I19" s="75" t="s">
        <v>53</v>
      </c>
      <c r="J19" s="63">
        <f>D25</f>
        <v>0</v>
      </c>
      <c r="M19" s="36">
        <v>17</v>
      </c>
      <c r="N19" s="51">
        <f t="shared" si="0"/>
        <v>404</v>
      </c>
      <c r="O19" s="51">
        <f>IF(OR(N18=0,N18=""),"",IF($C$7&lt;system!I18,"",system!I18))</f>
        <v>2</v>
      </c>
      <c r="P19" s="125">
        <f t="shared" si="1"/>
        <v>42583</v>
      </c>
      <c r="Q19" s="52">
        <f>IF(OR(N18=0,N18="",O19=""),"",IF(N19&lt;0,"",VLOOKUP(O19,system!$A$2:$B$36,2,FALSE)))</f>
        <v>8.5000000000000006E-3</v>
      </c>
      <c r="R19" s="53">
        <f t="shared" si="2"/>
        <v>36266371</v>
      </c>
      <c r="S19" s="53">
        <f>IF(OR(N18=0,N18="",O19=""),"",IF(R19&lt;VLOOKUP(O19,system!$A$2:$F$36,6,FALSE),R19,VLOOKUP(O19,system!$A$2:$F$36,6,FALSE)))</f>
        <v>103255</v>
      </c>
      <c r="T19" s="53">
        <f t="shared" si="3"/>
        <v>25688</v>
      </c>
      <c r="U19" s="53">
        <f t="shared" si="4"/>
        <v>77567</v>
      </c>
      <c r="V19" s="53">
        <f t="shared" si="5"/>
        <v>0</v>
      </c>
      <c r="W19" s="250"/>
      <c r="X19" s="33">
        <v>0</v>
      </c>
      <c r="Y19" s="264"/>
      <c r="Z19" s="7"/>
    </row>
    <row r="20" spans="2:26" x14ac:dyDescent="0.2">
      <c r="B20" s="115" t="s">
        <v>25</v>
      </c>
      <c r="C20" s="116">
        <f>C18*$C$8/100</f>
        <v>150000</v>
      </c>
      <c r="D20" s="268"/>
      <c r="H20" s="7"/>
      <c r="I20" s="75" t="s">
        <v>54</v>
      </c>
      <c r="J20" s="64">
        <f>IF(J18=0,0,SUM(J18:J19)/J18)</f>
        <v>0</v>
      </c>
      <c r="M20" s="160">
        <v>18</v>
      </c>
      <c r="N20" s="161">
        <f t="shared" si="0"/>
        <v>403</v>
      </c>
      <c r="O20" s="161">
        <f>IF(OR(N19=0,N19=""),"",IF($C$7&lt;system!I19,"",system!I19))</f>
        <v>2</v>
      </c>
      <c r="P20" s="162">
        <f t="shared" si="1"/>
        <v>42614</v>
      </c>
      <c r="Q20" s="163">
        <f>IF(OR(N19=0,N19="",O20=""),"",IF(N20&lt;0,"",VLOOKUP(O20,system!$A$2:$B$36,2,FALSE)))</f>
        <v>8.5000000000000006E-3</v>
      </c>
      <c r="R20" s="164">
        <f t="shared" si="2"/>
        <v>36188804</v>
      </c>
      <c r="S20" s="164">
        <f>IF(OR(N19=0,N19="",O20=""),"",IF(R20&lt;VLOOKUP(O20,system!$A$2:$F$36,6,FALSE),R20,VLOOKUP(O20,system!$A$2:$F$36,6,FALSE)))</f>
        <v>103255</v>
      </c>
      <c r="T20" s="164">
        <f t="shared" si="3"/>
        <v>25633</v>
      </c>
      <c r="U20" s="164">
        <f t="shared" si="4"/>
        <v>77622</v>
      </c>
      <c r="V20" s="164">
        <f t="shared" si="5"/>
        <v>0</v>
      </c>
      <c r="W20" s="250"/>
      <c r="X20" s="33">
        <v>0</v>
      </c>
      <c r="Y20" s="264"/>
      <c r="Z20" s="7"/>
    </row>
    <row r="21" spans="2:26" x14ac:dyDescent="0.2">
      <c r="B21" s="86" t="s">
        <v>38</v>
      </c>
      <c r="C21" s="117">
        <f>AVERAGE(Q:Q)-0.16%</f>
        <v>1.4185714285714395E-2</v>
      </c>
      <c r="D21" s="268"/>
      <c r="M21" s="36">
        <v>19</v>
      </c>
      <c r="N21" s="51">
        <f t="shared" si="0"/>
        <v>402</v>
      </c>
      <c r="O21" s="51">
        <f>IF(OR(N20=0,N20=""),"",IF($C$7&lt;system!I20,"",system!I20))</f>
        <v>2</v>
      </c>
      <c r="P21" s="125">
        <f t="shared" si="1"/>
        <v>42644</v>
      </c>
      <c r="Q21" s="52">
        <f>IF(OR(N20=0,N20="",O21=""),"",IF(N21&lt;0,"",VLOOKUP(O21,system!$A$2:$B$36,2,FALSE)))</f>
        <v>8.5000000000000006E-3</v>
      </c>
      <c r="R21" s="53">
        <f t="shared" si="2"/>
        <v>36111182</v>
      </c>
      <c r="S21" s="53">
        <f>IF(OR(N20=0,N20="",O21=""),"",IF(R21&lt;VLOOKUP(O21,system!$A$2:$F$36,6,FALSE),R21,VLOOKUP(O21,system!$A$2:$F$36,6,FALSE)))</f>
        <v>103255</v>
      </c>
      <c r="T21" s="53">
        <f t="shared" si="3"/>
        <v>25578</v>
      </c>
      <c r="U21" s="53">
        <f t="shared" si="4"/>
        <v>77677</v>
      </c>
      <c r="V21" s="53">
        <f t="shared" si="5"/>
        <v>0</v>
      </c>
      <c r="W21" s="250"/>
      <c r="X21" s="33">
        <v>0</v>
      </c>
      <c r="Y21" s="264"/>
      <c r="Z21" s="7"/>
    </row>
    <row r="22" spans="2:26" x14ac:dyDescent="0.2">
      <c r="B22" s="118" t="s">
        <v>10</v>
      </c>
      <c r="C22" s="119" t="str">
        <f>QUOTIENT(system!AD2,12)&amp;"年"&amp;MOD(system!AD2,12)&amp;"ヶ月"</f>
        <v>35年0ヶ月</v>
      </c>
      <c r="D22" s="269"/>
      <c r="J22" s="7"/>
      <c r="K22" s="7"/>
      <c r="M22" s="160">
        <v>20</v>
      </c>
      <c r="N22" s="161">
        <f t="shared" si="0"/>
        <v>401</v>
      </c>
      <c r="O22" s="161">
        <f>IF(OR(N21=0,N21=""),"",IF($C$7&lt;system!I21,"",system!I21))</f>
        <v>2</v>
      </c>
      <c r="P22" s="162">
        <f t="shared" si="1"/>
        <v>42675</v>
      </c>
      <c r="Q22" s="163">
        <f>IF(OR(N21=0,N21="",O22=""),"",IF(N22&lt;0,"",VLOOKUP(O22,system!$A$2:$B$36,2,FALSE)))</f>
        <v>8.5000000000000006E-3</v>
      </c>
      <c r="R22" s="164">
        <f t="shared" si="2"/>
        <v>36033505</v>
      </c>
      <c r="S22" s="164">
        <f>IF(OR(N21=0,N21="",O22=""),"",IF(R22&lt;VLOOKUP(O22,system!$A$2:$F$36,6,FALSE),R22,VLOOKUP(O22,system!$A$2:$F$36,6,FALSE)))</f>
        <v>103255</v>
      </c>
      <c r="T22" s="164">
        <f t="shared" si="3"/>
        <v>25523</v>
      </c>
      <c r="U22" s="164">
        <f t="shared" si="4"/>
        <v>77732</v>
      </c>
      <c r="V22" s="164">
        <f t="shared" si="5"/>
        <v>0</v>
      </c>
      <c r="W22" s="250"/>
      <c r="X22" s="33">
        <v>0</v>
      </c>
      <c r="Y22" s="264"/>
      <c r="Z22" s="7"/>
    </row>
    <row r="23" spans="2:26" x14ac:dyDescent="0.2">
      <c r="B23" s="127" t="s">
        <v>60</v>
      </c>
      <c r="C23" s="128">
        <f>SUM(S2:S422)+SUM(V2:V422)-C18</f>
        <v>10180655</v>
      </c>
      <c r="D23" s="186">
        <f>system!AG3-C23</f>
        <v>0</v>
      </c>
      <c r="I23" s="19"/>
      <c r="J23" s="19"/>
      <c r="K23" s="19"/>
      <c r="M23" s="36">
        <v>21</v>
      </c>
      <c r="N23" s="51">
        <f t="shared" si="0"/>
        <v>400</v>
      </c>
      <c r="O23" s="51">
        <f>IF(OR(N22=0,N22=""),"",IF($C$7&lt;system!I22,"",system!I22))</f>
        <v>2</v>
      </c>
      <c r="P23" s="125">
        <f t="shared" si="1"/>
        <v>42705</v>
      </c>
      <c r="Q23" s="52">
        <f>IF(OR(N22=0,N22="",O23=""),"",IF(N23&lt;0,"",VLOOKUP(O23,system!$A$2:$B$36,2,FALSE)))</f>
        <v>8.5000000000000006E-3</v>
      </c>
      <c r="R23" s="53">
        <f t="shared" si="2"/>
        <v>35955773</v>
      </c>
      <c r="S23" s="53">
        <f>IF(OR(N22=0,N22="",O23=""),"",IF(R23&lt;VLOOKUP(O23,system!$A$2:$F$36,6,FALSE),R23,VLOOKUP(O23,system!$A$2:$F$36,6,FALSE)))</f>
        <v>103255</v>
      </c>
      <c r="T23" s="53">
        <f t="shared" si="3"/>
        <v>25468</v>
      </c>
      <c r="U23" s="53">
        <f t="shared" si="4"/>
        <v>77787</v>
      </c>
      <c r="V23" s="53">
        <f t="shared" si="5"/>
        <v>0</v>
      </c>
      <c r="W23" s="250"/>
      <c r="X23" s="33">
        <v>0</v>
      </c>
      <c r="Y23" s="264"/>
      <c r="Z23" s="7"/>
    </row>
    <row r="24" spans="2:26" ht="13.5" thickBot="1" x14ac:dyDescent="0.25">
      <c r="B24" s="129" t="s">
        <v>61</v>
      </c>
      <c r="C24" s="130">
        <f>C23/C25</f>
        <v>0.19653980915436273</v>
      </c>
      <c r="D24" s="131"/>
      <c r="I24" s="19"/>
      <c r="J24" s="135"/>
      <c r="K24" s="135"/>
      <c r="M24" s="160">
        <v>22</v>
      </c>
      <c r="N24" s="161">
        <f t="shared" si="0"/>
        <v>399</v>
      </c>
      <c r="O24" s="161">
        <f>IF(OR(N23=0,N23=""),"",IF($C$7&lt;system!I23,"",system!I23))</f>
        <v>2</v>
      </c>
      <c r="P24" s="162">
        <f t="shared" si="1"/>
        <v>42736</v>
      </c>
      <c r="Q24" s="163">
        <f>IF(OR(N23=0,N23="",O24=""),"",IF(N24&lt;0,"",VLOOKUP(O24,system!$A$2:$B$36,2,FALSE)))</f>
        <v>8.5000000000000006E-3</v>
      </c>
      <c r="R24" s="164">
        <f t="shared" si="2"/>
        <v>35877986</v>
      </c>
      <c r="S24" s="164">
        <f>IF(OR(N23=0,N23="",O24=""),"",IF(R24&lt;VLOOKUP(O24,system!$A$2:$F$36,6,FALSE),R24,VLOOKUP(O24,system!$A$2:$F$36,6,FALSE)))</f>
        <v>103255</v>
      </c>
      <c r="T24" s="164">
        <f t="shared" si="3"/>
        <v>25413</v>
      </c>
      <c r="U24" s="164">
        <f t="shared" si="4"/>
        <v>77842</v>
      </c>
      <c r="V24" s="164">
        <f t="shared" si="5"/>
        <v>0</v>
      </c>
      <c r="W24" s="250"/>
      <c r="X24" s="33">
        <v>0</v>
      </c>
      <c r="Y24" s="264"/>
      <c r="Z24" s="7"/>
    </row>
    <row r="25" spans="2:26" ht="14" thickTop="1" thickBot="1" x14ac:dyDescent="0.25">
      <c r="B25" s="120" t="s">
        <v>32</v>
      </c>
      <c r="C25" s="121">
        <f>SUM(C18:C20)+C23</f>
        <v>51799455</v>
      </c>
      <c r="D25" s="122">
        <f>system!AG6-C25</f>
        <v>0</v>
      </c>
      <c r="I25" s="19"/>
      <c r="J25" s="135"/>
      <c r="K25" s="135"/>
      <c r="M25" s="36">
        <v>23</v>
      </c>
      <c r="N25" s="51">
        <f t="shared" si="0"/>
        <v>398</v>
      </c>
      <c r="O25" s="51">
        <f>IF(OR(N24=0,N24=""),"",IF($C$7&lt;system!I24,"",system!I24))</f>
        <v>2</v>
      </c>
      <c r="P25" s="125">
        <f t="shared" si="1"/>
        <v>42767</v>
      </c>
      <c r="Q25" s="52">
        <f>IF(OR(N24=0,N24="",O25=""),"",IF(N25&lt;0,"",VLOOKUP(O25,system!$A$2:$B$36,2,FALSE)))</f>
        <v>8.5000000000000006E-3</v>
      </c>
      <c r="R25" s="53">
        <f t="shared" si="2"/>
        <v>35800144</v>
      </c>
      <c r="S25" s="53">
        <f>IF(OR(N24=0,N24="",O25=""),"",IF(R25&lt;VLOOKUP(O25,system!$A$2:$F$36,6,FALSE),R25,VLOOKUP(O25,system!$A$2:$F$36,6,FALSE)))</f>
        <v>103255</v>
      </c>
      <c r="T25" s="53">
        <f t="shared" si="3"/>
        <v>25358</v>
      </c>
      <c r="U25" s="53">
        <f t="shared" si="4"/>
        <v>77897</v>
      </c>
      <c r="V25" s="53">
        <f t="shared" si="5"/>
        <v>0</v>
      </c>
      <c r="W25" s="250"/>
      <c r="X25" s="33">
        <v>0</v>
      </c>
      <c r="Y25" s="264"/>
      <c r="Z25" s="7"/>
    </row>
    <row r="26" spans="2:26" ht="13.5" thickBot="1" x14ac:dyDescent="0.25">
      <c r="F26" s="13"/>
      <c r="G26" s="13"/>
      <c r="H26" s="13"/>
      <c r="I26" s="19"/>
      <c r="J26" s="136"/>
      <c r="K26" s="136"/>
      <c r="M26" s="165">
        <v>24</v>
      </c>
      <c r="N26" s="166">
        <f t="shared" si="0"/>
        <v>397</v>
      </c>
      <c r="O26" s="166">
        <f>IF(OR(N25=0,N25=""),"",IF($C$7&lt;system!I25,"",system!I25))</f>
        <v>2</v>
      </c>
      <c r="P26" s="167">
        <f t="shared" si="1"/>
        <v>42795</v>
      </c>
      <c r="Q26" s="168">
        <f>IF(OR(N25=0,N25="",O26=""),"",IF(N26&lt;0,"",VLOOKUP(O26,system!$A$2:$B$36,2,FALSE)))</f>
        <v>8.5000000000000006E-3</v>
      </c>
      <c r="R26" s="169">
        <f t="shared" si="2"/>
        <v>35722247</v>
      </c>
      <c r="S26" s="169">
        <f>IF(OR(N25=0,N25="",O26=""),"",IF(R26&lt;VLOOKUP(O26,system!$A$2:$F$36,6,FALSE),R26,VLOOKUP(O26,system!$A$2:$F$36,6,FALSE)))</f>
        <v>103255</v>
      </c>
      <c r="T26" s="169">
        <f t="shared" si="3"/>
        <v>25303</v>
      </c>
      <c r="U26" s="169">
        <f t="shared" si="4"/>
        <v>77952</v>
      </c>
      <c r="V26" s="169">
        <f t="shared" si="5"/>
        <v>0</v>
      </c>
      <c r="W26" s="251"/>
      <c r="X26" s="34">
        <v>0</v>
      </c>
      <c r="Y26" s="265"/>
      <c r="Z26" s="7"/>
    </row>
    <row r="27" spans="2:26" ht="13.5" thickBot="1" x14ac:dyDescent="0.25">
      <c r="B27" s="139" t="s">
        <v>27</v>
      </c>
      <c r="C27" s="140" t="s">
        <v>48</v>
      </c>
      <c r="D27" s="140" t="s">
        <v>50</v>
      </c>
      <c r="E27" s="140" t="s">
        <v>49</v>
      </c>
      <c r="F27" s="140" t="s">
        <v>44</v>
      </c>
      <c r="G27" s="110" t="s">
        <v>49</v>
      </c>
      <c r="H27" s="18"/>
      <c r="I27" s="21"/>
      <c r="J27" s="21"/>
      <c r="K27" s="21"/>
      <c r="M27" s="35">
        <v>25</v>
      </c>
      <c r="N27" s="48">
        <f t="shared" si="0"/>
        <v>396</v>
      </c>
      <c r="O27" s="48">
        <f>IF(OR(N26=0,N26=""),"",IF($C$7&lt;system!I26,"",system!I26))</f>
        <v>3</v>
      </c>
      <c r="P27" s="123">
        <f t="shared" si="1"/>
        <v>42826</v>
      </c>
      <c r="Q27" s="49">
        <f>IF(OR(N26=0,N26="",O27=""),"",IF(N27&lt;0,"",VLOOKUP(O27,system!$A$2:$B$36,2,FALSE)))</f>
        <v>8.5000000000000006E-3</v>
      </c>
      <c r="R27" s="50">
        <f t="shared" si="2"/>
        <v>35644295</v>
      </c>
      <c r="S27" s="50">
        <f>IF(OR(N26=0,N26="",O27=""),"",IF(R27&lt;VLOOKUP(O27,system!$A$2:$F$36,6,FALSE),R27,VLOOKUP(O27,system!$A$2:$F$36,6,FALSE)))</f>
        <v>103255</v>
      </c>
      <c r="T27" s="50">
        <f t="shared" si="3"/>
        <v>25248</v>
      </c>
      <c r="U27" s="50">
        <f t="shared" si="4"/>
        <v>78007</v>
      </c>
      <c r="V27" s="50">
        <f t="shared" si="5"/>
        <v>0</v>
      </c>
      <c r="W27" s="249">
        <f>IF(ISNA(VLOOKUP(O27,$B$28:$C$62,2,FALSE)),0,VLOOKUP(O27,$B$28:$C$62,2,FALSE))</f>
        <v>0</v>
      </c>
      <c r="X27" s="32">
        <v>0</v>
      </c>
      <c r="Y27" s="260">
        <f>IF(O27="","",ROUND(system!$AJ$5/100*R27,-2))</f>
        <v>195000</v>
      </c>
      <c r="Z27" s="7"/>
    </row>
    <row r="28" spans="2:26" x14ac:dyDescent="0.2">
      <c r="B28" s="78">
        <v>1</v>
      </c>
      <c r="C28" s="55"/>
      <c r="D28" s="29">
        <f t="shared" ref="D28:D62" si="6">IF(ISNA(VLOOKUP($B28,$O$3:$Y$422,4,FALSE)),"",VLOOKUP($B28,$O$3:$Y$422,4,FALSE))</f>
        <v>37500000</v>
      </c>
      <c r="E28" s="29">
        <f t="shared" ref="E28:E62" si="7">IF(D28="","",SUMIF(O:O,B28,S:S))</f>
        <v>1239060</v>
      </c>
      <c r="F28" s="54">
        <f t="shared" ref="F28:F62" si="8">IF(D28="","",SUMIF(O:O,B28,Y:Y))</f>
        <v>205100</v>
      </c>
      <c r="G28" s="146">
        <f t="shared" ref="G28:G62" si="9">IF(D28="","",F28+E28)</f>
        <v>1444160</v>
      </c>
      <c r="H28" s="14"/>
      <c r="I28" s="21"/>
      <c r="J28" s="21"/>
      <c r="K28" s="21"/>
      <c r="M28" s="37">
        <v>26</v>
      </c>
      <c r="N28" s="38">
        <f t="shared" si="0"/>
        <v>395</v>
      </c>
      <c r="O28" s="38">
        <f>IF(OR(N27=0,N27=""),"",IF($C$7&lt;system!I27,"",system!I27))</f>
        <v>3</v>
      </c>
      <c r="P28" s="124">
        <f t="shared" si="1"/>
        <v>42856</v>
      </c>
      <c r="Q28" s="39">
        <f>IF(OR(N27=0,N27="",O28=""),"",IF(N28&lt;0,"",VLOOKUP(O28,system!$A$2:$B$36,2,FALSE)))</f>
        <v>8.5000000000000006E-3</v>
      </c>
      <c r="R28" s="40">
        <f t="shared" si="2"/>
        <v>35566288</v>
      </c>
      <c r="S28" s="40">
        <f>IF(OR(N27=0,N27="",O28=""),"",IF(R28&lt;VLOOKUP(O28,system!$A$2:$F$36,6,FALSE),R28,VLOOKUP(O28,system!$A$2:$F$36,6,FALSE)))</f>
        <v>103255</v>
      </c>
      <c r="T28" s="40">
        <f t="shared" si="3"/>
        <v>25192</v>
      </c>
      <c r="U28" s="40">
        <f t="shared" si="4"/>
        <v>78063</v>
      </c>
      <c r="V28" s="40">
        <f t="shared" si="5"/>
        <v>0</v>
      </c>
      <c r="W28" s="250"/>
      <c r="X28" s="33">
        <v>0</v>
      </c>
      <c r="Y28" s="261"/>
      <c r="Z28" s="7"/>
    </row>
    <row r="29" spans="2:26" x14ac:dyDescent="0.2">
      <c r="B29" s="134">
        <v>2</v>
      </c>
      <c r="C29" s="12"/>
      <c r="D29" s="76">
        <f t="shared" si="6"/>
        <v>36576089</v>
      </c>
      <c r="E29" s="76">
        <f t="shared" si="7"/>
        <v>1239060</v>
      </c>
      <c r="F29" s="76">
        <f t="shared" si="8"/>
        <v>200100</v>
      </c>
      <c r="G29" s="84">
        <f t="shared" si="9"/>
        <v>1439160</v>
      </c>
      <c r="H29" s="14"/>
      <c r="I29" s="1"/>
      <c r="J29" s="1"/>
      <c r="K29" s="1"/>
      <c r="M29" s="36">
        <v>27</v>
      </c>
      <c r="N29" s="51">
        <f t="shared" si="0"/>
        <v>394</v>
      </c>
      <c r="O29" s="51">
        <f>IF(OR(N28=0,N28=""),"",IF($C$7&lt;system!I28,"",system!I28))</f>
        <v>3</v>
      </c>
      <c r="P29" s="125">
        <f t="shared" si="1"/>
        <v>42887</v>
      </c>
      <c r="Q29" s="52">
        <f>IF(OR(N28=0,N28="",O29=""),"",IF(N29&lt;0,"",VLOOKUP(O29,system!$A$2:$B$36,2,FALSE)))</f>
        <v>8.5000000000000006E-3</v>
      </c>
      <c r="R29" s="53">
        <f t="shared" si="2"/>
        <v>35488225</v>
      </c>
      <c r="S29" s="53">
        <f>IF(OR(N28=0,N28="",O29=""),"",IF(R29&lt;VLOOKUP(O29,system!$A$2:$F$36,6,FALSE),R29,VLOOKUP(O29,system!$A$2:$F$36,6,FALSE)))</f>
        <v>103255</v>
      </c>
      <c r="T29" s="53">
        <f t="shared" si="3"/>
        <v>25137</v>
      </c>
      <c r="U29" s="53">
        <f t="shared" si="4"/>
        <v>78118</v>
      </c>
      <c r="V29" s="53">
        <f t="shared" si="5"/>
        <v>0</v>
      </c>
      <c r="W29" s="250"/>
      <c r="X29" s="33">
        <v>0</v>
      </c>
      <c r="Y29" s="261"/>
      <c r="Z29" s="7"/>
    </row>
    <row r="30" spans="2:26" x14ac:dyDescent="0.2">
      <c r="B30" s="132">
        <v>3</v>
      </c>
      <c r="C30" s="12"/>
      <c r="D30" s="11">
        <f t="shared" si="6"/>
        <v>35644295</v>
      </c>
      <c r="E30" s="11">
        <f t="shared" si="7"/>
        <v>1239060</v>
      </c>
      <c r="F30" s="62">
        <f t="shared" si="8"/>
        <v>195000</v>
      </c>
      <c r="G30" s="133">
        <f t="shared" si="9"/>
        <v>1434060</v>
      </c>
      <c r="H30" s="14"/>
      <c r="I30" s="1"/>
      <c r="J30" s="1"/>
      <c r="K30" s="1"/>
      <c r="M30" s="37">
        <v>28</v>
      </c>
      <c r="N30" s="38">
        <f t="shared" si="0"/>
        <v>393</v>
      </c>
      <c r="O30" s="38">
        <f>IF(OR(N29=0,N29=""),"",IF($C$7&lt;system!I29,"",system!I29))</f>
        <v>3</v>
      </c>
      <c r="P30" s="124">
        <f t="shared" si="1"/>
        <v>42917</v>
      </c>
      <c r="Q30" s="39">
        <f>IF(OR(N29=0,N29="",O30=""),"",IF(N30&lt;0,"",VLOOKUP(O30,system!$A$2:$B$36,2,FALSE)))</f>
        <v>8.5000000000000006E-3</v>
      </c>
      <c r="R30" s="40">
        <f t="shared" si="2"/>
        <v>35410107</v>
      </c>
      <c r="S30" s="40">
        <f>IF(OR(N29=0,N29="",O30=""),"",IF(R30&lt;VLOOKUP(O30,system!$A$2:$F$36,6,FALSE),R30,VLOOKUP(O30,system!$A$2:$F$36,6,FALSE)))</f>
        <v>103255</v>
      </c>
      <c r="T30" s="40">
        <f t="shared" si="3"/>
        <v>25082</v>
      </c>
      <c r="U30" s="40">
        <f t="shared" si="4"/>
        <v>78173</v>
      </c>
      <c r="V30" s="40">
        <f t="shared" si="5"/>
        <v>0</v>
      </c>
      <c r="W30" s="250"/>
      <c r="X30" s="33">
        <v>0</v>
      </c>
      <c r="Y30" s="261"/>
      <c r="Z30" s="7"/>
    </row>
    <row r="31" spans="2:26" x14ac:dyDescent="0.2">
      <c r="B31" s="134">
        <v>4</v>
      </c>
      <c r="C31" s="12"/>
      <c r="D31" s="76">
        <f t="shared" si="6"/>
        <v>34704550</v>
      </c>
      <c r="E31" s="76">
        <f t="shared" si="7"/>
        <v>1239060</v>
      </c>
      <c r="F31" s="76">
        <f t="shared" si="8"/>
        <v>189800</v>
      </c>
      <c r="G31" s="84">
        <f t="shared" si="9"/>
        <v>1428860</v>
      </c>
      <c r="H31" s="14"/>
      <c r="I31" s="1"/>
      <c r="J31" s="1"/>
      <c r="K31" s="1"/>
      <c r="M31" s="36">
        <v>29</v>
      </c>
      <c r="N31" s="51">
        <f t="shared" si="0"/>
        <v>392</v>
      </c>
      <c r="O31" s="51">
        <f>IF(OR(N30=0,N30=""),"",IF($C$7&lt;system!I30,"",system!I30))</f>
        <v>3</v>
      </c>
      <c r="P31" s="125">
        <f t="shared" si="1"/>
        <v>42948</v>
      </c>
      <c r="Q31" s="52">
        <f>IF(OR(N30=0,N30="",O31=""),"",IF(N31&lt;0,"",VLOOKUP(O31,system!$A$2:$B$36,2,FALSE)))</f>
        <v>8.5000000000000006E-3</v>
      </c>
      <c r="R31" s="53">
        <f t="shared" si="2"/>
        <v>35331934</v>
      </c>
      <c r="S31" s="53">
        <f>IF(OR(N30=0,N30="",O31=""),"",IF(R31&lt;VLOOKUP(O31,system!$A$2:$F$36,6,FALSE),R31,VLOOKUP(O31,system!$A$2:$F$36,6,FALSE)))</f>
        <v>103255</v>
      </c>
      <c r="T31" s="53">
        <f t="shared" si="3"/>
        <v>25026</v>
      </c>
      <c r="U31" s="53">
        <f t="shared" si="4"/>
        <v>78229</v>
      </c>
      <c r="V31" s="53">
        <f t="shared" si="5"/>
        <v>0</v>
      </c>
      <c r="W31" s="250"/>
      <c r="X31" s="33">
        <v>0</v>
      </c>
      <c r="Y31" s="261"/>
      <c r="Z31" s="7"/>
    </row>
    <row r="32" spans="2:26" ht="13.5" thickBot="1" x14ac:dyDescent="0.25">
      <c r="B32" s="138">
        <v>5</v>
      </c>
      <c r="C32" s="12"/>
      <c r="D32" s="178">
        <f t="shared" si="6"/>
        <v>33756787</v>
      </c>
      <c r="E32" s="178">
        <f t="shared" si="7"/>
        <v>1239060</v>
      </c>
      <c r="F32" s="178">
        <f t="shared" si="8"/>
        <v>184600</v>
      </c>
      <c r="G32" s="180">
        <f t="shared" si="9"/>
        <v>1423660</v>
      </c>
      <c r="H32" s="14"/>
      <c r="M32" s="37">
        <v>30</v>
      </c>
      <c r="N32" s="38">
        <f t="shared" si="0"/>
        <v>391</v>
      </c>
      <c r="O32" s="38">
        <f>IF(OR(N31=0,N31=""),"",IF($C$7&lt;system!I31,"",system!I31))</f>
        <v>3</v>
      </c>
      <c r="P32" s="124">
        <f t="shared" si="1"/>
        <v>42979</v>
      </c>
      <c r="Q32" s="39">
        <f>IF(OR(N31=0,N31="",O32=""),"",IF(N32&lt;0,"",VLOOKUP(O32,system!$A$2:$B$36,2,FALSE)))</f>
        <v>8.5000000000000006E-3</v>
      </c>
      <c r="R32" s="40">
        <f t="shared" si="2"/>
        <v>35253705</v>
      </c>
      <c r="S32" s="40">
        <f>IF(OR(N31=0,N31="",O32=""),"",IF(R32&lt;VLOOKUP(O32,system!$A$2:$F$36,6,FALSE),R32,VLOOKUP(O32,system!$A$2:$F$36,6,FALSE)))</f>
        <v>103255</v>
      </c>
      <c r="T32" s="40">
        <f t="shared" si="3"/>
        <v>24971</v>
      </c>
      <c r="U32" s="40">
        <f t="shared" si="4"/>
        <v>78284</v>
      </c>
      <c r="V32" s="40">
        <f t="shared" si="5"/>
        <v>0</v>
      </c>
      <c r="W32" s="250"/>
      <c r="X32" s="33">
        <v>0</v>
      </c>
      <c r="Y32" s="261"/>
      <c r="Z32" s="7"/>
    </row>
    <row r="33" spans="2:26" x14ac:dyDescent="0.2">
      <c r="B33" s="79">
        <v>6</v>
      </c>
      <c r="C33" s="55"/>
      <c r="D33" s="147">
        <f t="shared" si="6"/>
        <v>32800936</v>
      </c>
      <c r="E33" s="147">
        <f t="shared" si="7"/>
        <v>1367892</v>
      </c>
      <c r="F33" s="147">
        <f t="shared" si="8"/>
        <v>179400</v>
      </c>
      <c r="G33" s="148">
        <f t="shared" si="9"/>
        <v>1547292</v>
      </c>
      <c r="H33" s="14"/>
      <c r="M33" s="36">
        <v>31</v>
      </c>
      <c r="N33" s="51">
        <f t="shared" si="0"/>
        <v>390</v>
      </c>
      <c r="O33" s="51">
        <f>IF(OR(N32=0,N32=""),"",IF($C$7&lt;system!I32,"",system!I32))</f>
        <v>3</v>
      </c>
      <c r="P33" s="125">
        <f t="shared" si="1"/>
        <v>43009</v>
      </c>
      <c r="Q33" s="52">
        <f>IF(OR(N32=0,N32="",O33=""),"",IF(N33&lt;0,"",VLOOKUP(O33,system!$A$2:$B$36,2,FALSE)))</f>
        <v>8.5000000000000006E-3</v>
      </c>
      <c r="R33" s="53">
        <f t="shared" si="2"/>
        <v>35175421</v>
      </c>
      <c r="S33" s="53">
        <f>IF(OR(N32=0,N32="",O33=""),"",IF(R33&lt;VLOOKUP(O33,system!$A$2:$F$36,6,FALSE),R33,VLOOKUP(O33,system!$A$2:$F$36,6,FALSE)))</f>
        <v>103255</v>
      </c>
      <c r="T33" s="53">
        <f t="shared" si="3"/>
        <v>24915</v>
      </c>
      <c r="U33" s="53">
        <f t="shared" si="4"/>
        <v>78340</v>
      </c>
      <c r="V33" s="53">
        <f t="shared" si="5"/>
        <v>0</v>
      </c>
      <c r="W33" s="250"/>
      <c r="X33" s="33">
        <v>0</v>
      </c>
      <c r="Y33" s="261"/>
      <c r="Z33" s="7"/>
    </row>
    <row r="34" spans="2:26" x14ac:dyDescent="0.2">
      <c r="B34" s="132">
        <v>7</v>
      </c>
      <c r="C34" s="12"/>
      <c r="D34" s="11">
        <f t="shared" si="6"/>
        <v>31935319</v>
      </c>
      <c r="E34" s="11">
        <f t="shared" si="7"/>
        <v>1367892</v>
      </c>
      <c r="F34" s="62">
        <f t="shared" si="8"/>
        <v>174700</v>
      </c>
      <c r="G34" s="133">
        <f t="shared" si="9"/>
        <v>1542592</v>
      </c>
      <c r="H34" s="14"/>
      <c r="M34" s="37">
        <v>32</v>
      </c>
      <c r="N34" s="38">
        <f t="shared" si="0"/>
        <v>389</v>
      </c>
      <c r="O34" s="38">
        <f>IF(OR(N33=0,N33=""),"",IF($C$7&lt;system!I33,"",system!I33))</f>
        <v>3</v>
      </c>
      <c r="P34" s="124">
        <f t="shared" si="1"/>
        <v>43040</v>
      </c>
      <c r="Q34" s="39">
        <f>IF(OR(N33=0,N33="",O34=""),"",IF(N34&lt;0,"",VLOOKUP(O34,system!$A$2:$B$36,2,FALSE)))</f>
        <v>8.5000000000000006E-3</v>
      </c>
      <c r="R34" s="40">
        <f t="shared" si="2"/>
        <v>35097081</v>
      </c>
      <c r="S34" s="40">
        <f>IF(OR(N33=0,N33="",O34=""),"",IF(R34&lt;VLOOKUP(O34,system!$A$2:$F$36,6,FALSE),R34,VLOOKUP(O34,system!$A$2:$F$36,6,FALSE)))</f>
        <v>103255</v>
      </c>
      <c r="T34" s="40">
        <f t="shared" si="3"/>
        <v>24860</v>
      </c>
      <c r="U34" s="40">
        <f t="shared" si="4"/>
        <v>78395</v>
      </c>
      <c r="V34" s="40">
        <f t="shared" si="5"/>
        <v>0</v>
      </c>
      <c r="W34" s="250"/>
      <c r="X34" s="33">
        <v>0</v>
      </c>
      <c r="Y34" s="261"/>
      <c r="Z34" s="7"/>
    </row>
    <row r="35" spans="2:26" x14ac:dyDescent="0.2">
      <c r="B35" s="134">
        <v>8</v>
      </c>
      <c r="C35" s="12"/>
      <c r="D35" s="76">
        <f t="shared" si="6"/>
        <v>31056189</v>
      </c>
      <c r="E35" s="76">
        <f t="shared" si="7"/>
        <v>1367892</v>
      </c>
      <c r="F35" s="76">
        <f t="shared" si="8"/>
        <v>169900</v>
      </c>
      <c r="G35" s="84">
        <f t="shared" si="9"/>
        <v>1537792</v>
      </c>
      <c r="H35" s="14"/>
      <c r="M35" s="36">
        <v>33</v>
      </c>
      <c r="N35" s="51">
        <f t="shared" si="0"/>
        <v>388</v>
      </c>
      <c r="O35" s="51">
        <f>IF(OR(N34=0,N34=""),"",IF($C$7&lt;system!I34,"",system!I34))</f>
        <v>3</v>
      </c>
      <c r="P35" s="125">
        <f t="shared" si="1"/>
        <v>43070</v>
      </c>
      <c r="Q35" s="52">
        <f>IF(OR(N34=0,N34="",O35=""),"",IF(N35&lt;0,"",VLOOKUP(O35,system!$A$2:$B$36,2,FALSE)))</f>
        <v>8.5000000000000006E-3</v>
      </c>
      <c r="R35" s="53">
        <f t="shared" si="2"/>
        <v>35018686</v>
      </c>
      <c r="S35" s="53">
        <f>IF(OR(N34=0,N34="",O35=""),"",IF(R35&lt;VLOOKUP(O35,system!$A$2:$F$36,6,FALSE),R35,VLOOKUP(O35,system!$A$2:$F$36,6,FALSE)))</f>
        <v>103255</v>
      </c>
      <c r="T35" s="53">
        <f t="shared" si="3"/>
        <v>24804</v>
      </c>
      <c r="U35" s="53">
        <f t="shared" si="4"/>
        <v>78451</v>
      </c>
      <c r="V35" s="53">
        <f t="shared" si="5"/>
        <v>0</v>
      </c>
      <c r="W35" s="250"/>
      <c r="X35" s="33">
        <v>0</v>
      </c>
      <c r="Y35" s="261"/>
      <c r="Z35" s="7"/>
    </row>
    <row r="36" spans="2:26" x14ac:dyDescent="0.2">
      <c r="B36" s="132">
        <v>9</v>
      </c>
      <c r="C36" s="12"/>
      <c r="D36" s="11">
        <f t="shared" si="6"/>
        <v>30163335</v>
      </c>
      <c r="E36" s="11">
        <f t="shared" si="7"/>
        <v>1367892</v>
      </c>
      <c r="F36" s="62">
        <f t="shared" si="8"/>
        <v>165000</v>
      </c>
      <c r="G36" s="133">
        <f t="shared" si="9"/>
        <v>1532892</v>
      </c>
      <c r="H36" s="14"/>
      <c r="M36" s="37">
        <v>34</v>
      </c>
      <c r="N36" s="38">
        <f t="shared" si="0"/>
        <v>387</v>
      </c>
      <c r="O36" s="38">
        <f>IF(OR(N35=0,N35=""),"",IF($C$7&lt;system!I35,"",system!I35))</f>
        <v>3</v>
      </c>
      <c r="P36" s="124">
        <f t="shared" si="1"/>
        <v>43101</v>
      </c>
      <c r="Q36" s="39">
        <f>IF(OR(N35=0,N35="",O36=""),"",IF(N36&lt;0,"",VLOOKUP(O36,system!$A$2:$B$36,2,FALSE)))</f>
        <v>8.5000000000000006E-3</v>
      </c>
      <c r="R36" s="40">
        <f t="shared" si="2"/>
        <v>34940235</v>
      </c>
      <c r="S36" s="40">
        <f>IF(OR(N35=0,N35="",O36=""),"",IF(R36&lt;VLOOKUP(O36,system!$A$2:$F$36,6,FALSE),R36,VLOOKUP(O36,system!$A$2:$F$36,6,FALSE)))</f>
        <v>103255</v>
      </c>
      <c r="T36" s="40">
        <f t="shared" si="3"/>
        <v>24749</v>
      </c>
      <c r="U36" s="40">
        <f t="shared" si="4"/>
        <v>78506</v>
      </c>
      <c r="V36" s="40">
        <f t="shared" si="5"/>
        <v>0</v>
      </c>
      <c r="W36" s="250"/>
      <c r="X36" s="33">
        <v>0</v>
      </c>
      <c r="Y36" s="261"/>
      <c r="Z36" s="7"/>
    </row>
    <row r="37" spans="2:26" ht="13.5" thickBot="1" x14ac:dyDescent="0.25">
      <c r="B37" s="137">
        <v>10</v>
      </c>
      <c r="C37" s="30"/>
      <c r="D37" s="179">
        <f t="shared" si="6"/>
        <v>29256546</v>
      </c>
      <c r="E37" s="179">
        <f t="shared" si="7"/>
        <v>1367892</v>
      </c>
      <c r="F37" s="179">
        <f t="shared" si="8"/>
        <v>160000</v>
      </c>
      <c r="G37" s="181">
        <f t="shared" si="9"/>
        <v>1527892</v>
      </c>
      <c r="H37" s="14"/>
      <c r="M37" s="36">
        <v>35</v>
      </c>
      <c r="N37" s="51">
        <f t="shared" si="0"/>
        <v>386</v>
      </c>
      <c r="O37" s="51">
        <f>IF(OR(N36=0,N36=""),"",IF($C$7&lt;system!I36,"",system!I36))</f>
        <v>3</v>
      </c>
      <c r="P37" s="125">
        <f t="shared" si="1"/>
        <v>43132</v>
      </c>
      <c r="Q37" s="52">
        <f>IF(OR(N36=0,N36="",O37=""),"",IF(N37&lt;0,"",VLOOKUP(O37,system!$A$2:$B$36,2,FALSE)))</f>
        <v>8.5000000000000006E-3</v>
      </c>
      <c r="R37" s="53">
        <f t="shared" si="2"/>
        <v>34861729</v>
      </c>
      <c r="S37" s="53">
        <f>IF(OR(N36=0,N36="",O37=""),"",IF(R37&lt;VLOOKUP(O37,system!$A$2:$F$36,6,FALSE),R37,VLOOKUP(O37,system!$A$2:$F$36,6,FALSE)))</f>
        <v>103255</v>
      </c>
      <c r="T37" s="53">
        <f t="shared" si="3"/>
        <v>24693</v>
      </c>
      <c r="U37" s="53">
        <f t="shared" si="4"/>
        <v>78562</v>
      </c>
      <c r="V37" s="53">
        <f t="shared" si="5"/>
        <v>0</v>
      </c>
      <c r="W37" s="250"/>
      <c r="X37" s="33">
        <v>0</v>
      </c>
      <c r="Y37" s="261"/>
      <c r="Z37" s="7"/>
    </row>
    <row r="38" spans="2:26" x14ac:dyDescent="0.2">
      <c r="B38" s="78">
        <v>11</v>
      </c>
      <c r="C38" s="55"/>
      <c r="D38" s="29">
        <f t="shared" si="6"/>
        <v>28335601</v>
      </c>
      <c r="E38" s="29">
        <f t="shared" si="7"/>
        <v>1367892</v>
      </c>
      <c r="F38" s="54">
        <f t="shared" si="8"/>
        <v>155000</v>
      </c>
      <c r="G38" s="146">
        <f t="shared" si="9"/>
        <v>1522892</v>
      </c>
      <c r="H38" s="14"/>
      <c r="M38" s="41">
        <v>36</v>
      </c>
      <c r="N38" s="42">
        <f t="shared" si="0"/>
        <v>385</v>
      </c>
      <c r="O38" s="42">
        <f>IF(OR(N37=0,N37=""),"",IF($C$7&lt;system!I37,"",system!I37))</f>
        <v>3</v>
      </c>
      <c r="P38" s="126">
        <f t="shared" si="1"/>
        <v>43160</v>
      </c>
      <c r="Q38" s="43">
        <f>IF(OR(N37=0,N37="",O38=""),"",IF(N38&lt;0,"",VLOOKUP(O38,system!$A$2:$B$36,2,FALSE)))</f>
        <v>8.5000000000000006E-3</v>
      </c>
      <c r="R38" s="44">
        <f t="shared" si="2"/>
        <v>34783167</v>
      </c>
      <c r="S38" s="44">
        <f>IF(OR(N37=0,N37="",O38=""),"",IF(R38&lt;VLOOKUP(O38,system!$A$2:$F$36,6,FALSE),R38,VLOOKUP(O38,system!$A$2:$F$36,6,FALSE)))</f>
        <v>103255</v>
      </c>
      <c r="T38" s="44">
        <f t="shared" si="3"/>
        <v>24638</v>
      </c>
      <c r="U38" s="44">
        <f t="shared" si="4"/>
        <v>78617</v>
      </c>
      <c r="V38" s="44">
        <f t="shared" si="5"/>
        <v>0</v>
      </c>
      <c r="W38" s="251"/>
      <c r="X38" s="34">
        <v>0</v>
      </c>
      <c r="Y38" s="262"/>
      <c r="Z38" s="7"/>
    </row>
    <row r="39" spans="2:26" x14ac:dyDescent="0.2">
      <c r="B39" s="134">
        <v>12</v>
      </c>
      <c r="C39" s="12"/>
      <c r="D39" s="76">
        <f t="shared" si="6"/>
        <v>27400279</v>
      </c>
      <c r="E39" s="76">
        <f t="shared" si="7"/>
        <v>1367892</v>
      </c>
      <c r="F39" s="76">
        <f t="shared" si="8"/>
        <v>149900</v>
      </c>
      <c r="G39" s="84">
        <f t="shared" si="9"/>
        <v>1517792</v>
      </c>
      <c r="H39" s="14"/>
      <c r="M39" s="35">
        <v>37</v>
      </c>
      <c r="N39" s="48">
        <f t="shared" si="0"/>
        <v>384</v>
      </c>
      <c r="O39" s="48">
        <f>IF(OR(N38=0,N38=""),"",IF($C$7&lt;system!I38,"",system!I38))</f>
        <v>4</v>
      </c>
      <c r="P39" s="123">
        <f t="shared" si="1"/>
        <v>43191</v>
      </c>
      <c r="Q39" s="49">
        <f>IF(OR(N38=0,N38="",O39=""),"",IF(N39&lt;0,"",VLOOKUP(O39,system!$A$2:$B$36,2,FALSE)))</f>
        <v>8.5000000000000006E-3</v>
      </c>
      <c r="R39" s="50">
        <f t="shared" si="2"/>
        <v>34704550</v>
      </c>
      <c r="S39" s="50">
        <f>IF(OR(N38=0,N38="",O39=""),"",IF(R39&lt;VLOOKUP(O39,system!$A$2:$F$36,6,FALSE),R39,VLOOKUP(O39,system!$A$2:$F$36,6,FALSE)))</f>
        <v>103255</v>
      </c>
      <c r="T39" s="50">
        <f t="shared" si="3"/>
        <v>24582</v>
      </c>
      <c r="U39" s="50">
        <f t="shared" si="4"/>
        <v>78673</v>
      </c>
      <c r="V39" s="50">
        <f t="shared" si="5"/>
        <v>0</v>
      </c>
      <c r="W39" s="249">
        <f>IF(ISNA(VLOOKUP(O39,$B$28:$C$62,2,FALSE)),0,VLOOKUP(O39,$B$28:$C$62,2,FALSE))</f>
        <v>0</v>
      </c>
      <c r="X39" s="32">
        <v>0</v>
      </c>
      <c r="Y39" s="263">
        <f>IF(O39="","",ROUND(system!$AJ$5/100*R39,-2))</f>
        <v>189800</v>
      </c>
      <c r="Z39" s="7"/>
    </row>
    <row r="40" spans="2:26" x14ac:dyDescent="0.2">
      <c r="B40" s="132">
        <v>13</v>
      </c>
      <c r="C40" s="12"/>
      <c r="D40" s="11">
        <f t="shared" si="6"/>
        <v>26450357</v>
      </c>
      <c r="E40" s="11">
        <f t="shared" si="7"/>
        <v>1367892</v>
      </c>
      <c r="F40" s="62">
        <f t="shared" si="8"/>
        <v>144700</v>
      </c>
      <c r="G40" s="133">
        <f t="shared" si="9"/>
        <v>1512592</v>
      </c>
      <c r="H40" s="14"/>
      <c r="M40" s="160">
        <v>38</v>
      </c>
      <c r="N40" s="161">
        <f t="shared" si="0"/>
        <v>383</v>
      </c>
      <c r="O40" s="161">
        <f>IF(OR(N39=0,N39=""),"",IF($C$7&lt;system!I39,"",system!I39))</f>
        <v>4</v>
      </c>
      <c r="P40" s="162">
        <f t="shared" si="1"/>
        <v>43221</v>
      </c>
      <c r="Q40" s="163">
        <f>IF(OR(N39=0,N39="",O40=""),"",IF(N40&lt;0,"",VLOOKUP(O40,system!$A$2:$B$36,2,FALSE)))</f>
        <v>8.5000000000000006E-3</v>
      </c>
      <c r="R40" s="164">
        <f t="shared" si="2"/>
        <v>34625877</v>
      </c>
      <c r="S40" s="164">
        <f>IF(OR(N39=0,N39="",O40=""),"",IF(R40&lt;VLOOKUP(O40,system!$A$2:$F$36,6,FALSE),R40,VLOOKUP(O40,system!$A$2:$F$36,6,FALSE)))</f>
        <v>103255</v>
      </c>
      <c r="T40" s="164">
        <f t="shared" si="3"/>
        <v>24526</v>
      </c>
      <c r="U40" s="164">
        <f t="shared" si="4"/>
        <v>78729</v>
      </c>
      <c r="V40" s="164">
        <f t="shared" si="5"/>
        <v>0</v>
      </c>
      <c r="W40" s="250"/>
      <c r="X40" s="33">
        <v>0</v>
      </c>
      <c r="Y40" s="264"/>
      <c r="Z40" s="7"/>
    </row>
    <row r="41" spans="2:26" x14ac:dyDescent="0.2">
      <c r="B41" s="134">
        <v>14</v>
      </c>
      <c r="C41" s="12"/>
      <c r="D41" s="76">
        <f t="shared" si="6"/>
        <v>25485605</v>
      </c>
      <c r="E41" s="76">
        <f t="shared" si="7"/>
        <v>1367892</v>
      </c>
      <c r="F41" s="76">
        <f t="shared" si="8"/>
        <v>139400</v>
      </c>
      <c r="G41" s="84">
        <f t="shared" si="9"/>
        <v>1507292</v>
      </c>
      <c r="H41" s="14"/>
      <c r="M41" s="36">
        <v>39</v>
      </c>
      <c r="N41" s="51">
        <f t="shared" si="0"/>
        <v>382</v>
      </c>
      <c r="O41" s="51">
        <f>IF(OR(N40=0,N40=""),"",IF($C$7&lt;system!I40,"",system!I40))</f>
        <v>4</v>
      </c>
      <c r="P41" s="125">
        <f t="shared" si="1"/>
        <v>43252</v>
      </c>
      <c r="Q41" s="52">
        <f>IF(OR(N40=0,N40="",O41=""),"",IF(N41&lt;0,"",VLOOKUP(O41,system!$A$2:$B$36,2,FALSE)))</f>
        <v>8.5000000000000006E-3</v>
      </c>
      <c r="R41" s="53">
        <f t="shared" si="2"/>
        <v>34547148</v>
      </c>
      <c r="S41" s="53">
        <f>IF(OR(N40=0,N40="",O41=""),"",IF(R41&lt;VLOOKUP(O41,system!$A$2:$F$36,6,FALSE),R41,VLOOKUP(O41,system!$A$2:$F$36,6,FALSE)))</f>
        <v>103255</v>
      </c>
      <c r="T41" s="53">
        <f t="shared" si="3"/>
        <v>24470</v>
      </c>
      <c r="U41" s="53">
        <f t="shared" si="4"/>
        <v>78785</v>
      </c>
      <c r="V41" s="53">
        <f t="shared" si="5"/>
        <v>0</v>
      </c>
      <c r="W41" s="250"/>
      <c r="X41" s="33">
        <v>0</v>
      </c>
      <c r="Y41" s="264"/>
      <c r="Z41" s="7"/>
    </row>
    <row r="42" spans="2:26" ht="13.5" thickBot="1" x14ac:dyDescent="0.25">
      <c r="B42" s="138">
        <v>15</v>
      </c>
      <c r="C42" s="30"/>
      <c r="D42" s="178">
        <f t="shared" si="6"/>
        <v>24505793</v>
      </c>
      <c r="E42" s="178">
        <f t="shared" si="7"/>
        <v>1367892</v>
      </c>
      <c r="F42" s="178">
        <f t="shared" si="8"/>
        <v>134000</v>
      </c>
      <c r="G42" s="180">
        <f t="shared" si="9"/>
        <v>1501892</v>
      </c>
      <c r="H42" s="14"/>
      <c r="M42" s="160">
        <v>40</v>
      </c>
      <c r="N42" s="161">
        <f t="shared" si="0"/>
        <v>381</v>
      </c>
      <c r="O42" s="161">
        <f>IF(OR(N41=0,N41=""),"",IF($C$7&lt;system!I41,"",system!I41))</f>
        <v>4</v>
      </c>
      <c r="P42" s="162">
        <f t="shared" si="1"/>
        <v>43282</v>
      </c>
      <c r="Q42" s="163">
        <f>IF(OR(N41=0,N41="",O42=""),"",IF(N42&lt;0,"",VLOOKUP(O42,system!$A$2:$B$36,2,FALSE)))</f>
        <v>8.5000000000000006E-3</v>
      </c>
      <c r="R42" s="164">
        <f t="shared" si="2"/>
        <v>34468363</v>
      </c>
      <c r="S42" s="164">
        <f>IF(OR(N41=0,N41="",O42=""),"",IF(R42&lt;VLOOKUP(O42,system!$A$2:$F$36,6,FALSE),R42,VLOOKUP(O42,system!$A$2:$F$36,6,FALSE)))</f>
        <v>103255</v>
      </c>
      <c r="T42" s="164">
        <f t="shared" si="3"/>
        <v>24415</v>
      </c>
      <c r="U42" s="164">
        <f t="shared" si="4"/>
        <v>78840</v>
      </c>
      <c r="V42" s="164">
        <f t="shared" si="5"/>
        <v>0</v>
      </c>
      <c r="W42" s="250"/>
      <c r="X42" s="33">
        <v>0</v>
      </c>
      <c r="Y42" s="264"/>
      <c r="Z42" s="7"/>
    </row>
    <row r="43" spans="2:26" x14ac:dyDescent="0.2">
      <c r="B43" s="79">
        <v>16</v>
      </c>
      <c r="C43" s="55"/>
      <c r="D43" s="147">
        <f t="shared" si="6"/>
        <v>23510685</v>
      </c>
      <c r="E43" s="147">
        <f t="shared" si="7"/>
        <v>1367892</v>
      </c>
      <c r="F43" s="147">
        <f t="shared" si="8"/>
        <v>128600</v>
      </c>
      <c r="G43" s="148">
        <f t="shared" si="9"/>
        <v>1496492</v>
      </c>
      <c r="H43" s="14"/>
      <c r="M43" s="36">
        <v>41</v>
      </c>
      <c r="N43" s="51">
        <f t="shared" si="0"/>
        <v>380</v>
      </c>
      <c r="O43" s="51">
        <f>IF(OR(N42=0,N42=""),"",IF($C$7&lt;system!I42,"",system!I42))</f>
        <v>4</v>
      </c>
      <c r="P43" s="125">
        <f t="shared" si="1"/>
        <v>43313</v>
      </c>
      <c r="Q43" s="52">
        <f>IF(OR(N42=0,N42="",O43=""),"",IF(N43&lt;0,"",VLOOKUP(O43,system!$A$2:$B$36,2,FALSE)))</f>
        <v>8.5000000000000006E-3</v>
      </c>
      <c r="R43" s="53">
        <f t="shared" si="2"/>
        <v>34389523</v>
      </c>
      <c r="S43" s="53">
        <f>IF(OR(N42=0,N42="",O43=""),"",IF(R43&lt;VLOOKUP(O43,system!$A$2:$F$36,6,FALSE),R43,VLOOKUP(O43,system!$A$2:$F$36,6,FALSE)))</f>
        <v>103255</v>
      </c>
      <c r="T43" s="53">
        <f t="shared" si="3"/>
        <v>24359</v>
      </c>
      <c r="U43" s="53">
        <f t="shared" si="4"/>
        <v>78896</v>
      </c>
      <c r="V43" s="53">
        <f t="shared" si="5"/>
        <v>0</v>
      </c>
      <c r="W43" s="250"/>
      <c r="X43" s="33">
        <v>0</v>
      </c>
      <c r="Y43" s="264"/>
      <c r="Z43" s="7"/>
    </row>
    <row r="44" spans="2:26" x14ac:dyDescent="0.2">
      <c r="B44" s="132">
        <v>17</v>
      </c>
      <c r="C44" s="12"/>
      <c r="D44" s="11">
        <f t="shared" si="6"/>
        <v>22500041</v>
      </c>
      <c r="E44" s="11">
        <f t="shared" si="7"/>
        <v>1367892</v>
      </c>
      <c r="F44" s="62">
        <f t="shared" si="8"/>
        <v>123100</v>
      </c>
      <c r="G44" s="133">
        <f t="shared" si="9"/>
        <v>1490992</v>
      </c>
      <c r="H44" s="14"/>
      <c r="M44" s="160">
        <v>42</v>
      </c>
      <c r="N44" s="161">
        <f t="shared" si="0"/>
        <v>379</v>
      </c>
      <c r="O44" s="161">
        <f>IF(OR(N43=0,N43=""),"",IF($C$7&lt;system!I43,"",system!I43))</f>
        <v>4</v>
      </c>
      <c r="P44" s="162">
        <f t="shared" si="1"/>
        <v>43344</v>
      </c>
      <c r="Q44" s="163">
        <f>IF(OR(N43=0,N43="",O44=""),"",IF(N44&lt;0,"",VLOOKUP(O44,system!$A$2:$B$36,2,FALSE)))</f>
        <v>8.5000000000000006E-3</v>
      </c>
      <c r="R44" s="164">
        <f t="shared" si="2"/>
        <v>34310627</v>
      </c>
      <c r="S44" s="164">
        <f>IF(OR(N43=0,N43="",O44=""),"",IF(R44&lt;VLOOKUP(O44,system!$A$2:$F$36,6,FALSE),R44,VLOOKUP(O44,system!$A$2:$F$36,6,FALSE)))</f>
        <v>103255</v>
      </c>
      <c r="T44" s="164">
        <f t="shared" si="3"/>
        <v>24303</v>
      </c>
      <c r="U44" s="164">
        <f t="shared" si="4"/>
        <v>78952</v>
      </c>
      <c r="V44" s="164">
        <f t="shared" si="5"/>
        <v>0</v>
      </c>
      <c r="W44" s="250"/>
      <c r="X44" s="33">
        <v>0</v>
      </c>
      <c r="Y44" s="264"/>
      <c r="Z44" s="7"/>
    </row>
    <row r="45" spans="2:26" x14ac:dyDescent="0.2">
      <c r="B45" s="134">
        <v>18</v>
      </c>
      <c r="C45" s="12"/>
      <c r="D45" s="76">
        <f t="shared" si="6"/>
        <v>21473623</v>
      </c>
      <c r="E45" s="76">
        <f t="shared" si="7"/>
        <v>1367892</v>
      </c>
      <c r="F45" s="76">
        <f t="shared" si="8"/>
        <v>117500</v>
      </c>
      <c r="G45" s="84">
        <f t="shared" si="9"/>
        <v>1485392</v>
      </c>
      <c r="H45" s="14"/>
      <c r="M45" s="36">
        <v>43</v>
      </c>
      <c r="N45" s="51">
        <f t="shared" si="0"/>
        <v>378</v>
      </c>
      <c r="O45" s="51">
        <f>IF(OR(N44=0,N44=""),"",IF($C$7&lt;system!I44,"",system!I44))</f>
        <v>4</v>
      </c>
      <c r="P45" s="125">
        <f t="shared" si="1"/>
        <v>43374</v>
      </c>
      <c r="Q45" s="52">
        <f>IF(OR(N44=0,N44="",O45=""),"",IF(N45&lt;0,"",VLOOKUP(O45,system!$A$2:$B$36,2,FALSE)))</f>
        <v>8.5000000000000006E-3</v>
      </c>
      <c r="R45" s="53">
        <f t="shared" si="2"/>
        <v>34231675</v>
      </c>
      <c r="S45" s="53">
        <f>IF(OR(N44=0,N44="",O45=""),"",IF(R45&lt;VLOOKUP(O45,system!$A$2:$F$36,6,FALSE),R45,VLOOKUP(O45,system!$A$2:$F$36,6,FALSE)))</f>
        <v>103255</v>
      </c>
      <c r="T45" s="53">
        <f t="shared" si="3"/>
        <v>24247</v>
      </c>
      <c r="U45" s="53">
        <f t="shared" si="4"/>
        <v>79008</v>
      </c>
      <c r="V45" s="53">
        <f t="shared" si="5"/>
        <v>0</v>
      </c>
      <c r="W45" s="250"/>
      <c r="X45" s="33">
        <v>0</v>
      </c>
      <c r="Y45" s="264"/>
      <c r="Z45" s="7"/>
    </row>
    <row r="46" spans="2:26" x14ac:dyDescent="0.2">
      <c r="B46" s="132">
        <v>19</v>
      </c>
      <c r="C46" s="12"/>
      <c r="D46" s="11">
        <f t="shared" si="6"/>
        <v>20431182</v>
      </c>
      <c r="E46" s="11">
        <f t="shared" si="7"/>
        <v>1367892</v>
      </c>
      <c r="F46" s="62">
        <f t="shared" si="8"/>
        <v>111800</v>
      </c>
      <c r="G46" s="133">
        <f t="shared" si="9"/>
        <v>1479692</v>
      </c>
      <c r="H46" s="14"/>
      <c r="M46" s="160">
        <v>44</v>
      </c>
      <c r="N46" s="161">
        <f t="shared" si="0"/>
        <v>377</v>
      </c>
      <c r="O46" s="161">
        <f>IF(OR(N45=0,N45=""),"",IF($C$7&lt;system!I45,"",system!I45))</f>
        <v>4</v>
      </c>
      <c r="P46" s="162">
        <f t="shared" si="1"/>
        <v>43405</v>
      </c>
      <c r="Q46" s="163">
        <f>IF(OR(N45=0,N45="",O46=""),"",IF(N46&lt;0,"",VLOOKUP(O46,system!$A$2:$B$36,2,FALSE)))</f>
        <v>8.5000000000000006E-3</v>
      </c>
      <c r="R46" s="164">
        <f t="shared" si="2"/>
        <v>34152667</v>
      </c>
      <c r="S46" s="164">
        <f>IF(OR(N45=0,N45="",O46=""),"",IF(R46&lt;VLOOKUP(O46,system!$A$2:$F$36,6,FALSE),R46,VLOOKUP(O46,system!$A$2:$F$36,6,FALSE)))</f>
        <v>103255</v>
      </c>
      <c r="T46" s="164">
        <f t="shared" si="3"/>
        <v>24191</v>
      </c>
      <c r="U46" s="164">
        <f t="shared" si="4"/>
        <v>79064</v>
      </c>
      <c r="V46" s="164">
        <f t="shared" si="5"/>
        <v>0</v>
      </c>
      <c r="W46" s="250"/>
      <c r="X46" s="33">
        <v>0</v>
      </c>
      <c r="Y46" s="264"/>
      <c r="Z46" s="7"/>
    </row>
    <row r="47" spans="2:26" ht="13.5" thickBot="1" x14ac:dyDescent="0.25">
      <c r="B47" s="137">
        <v>20</v>
      </c>
      <c r="C47" s="30"/>
      <c r="D47" s="179">
        <f t="shared" si="6"/>
        <v>19372468</v>
      </c>
      <c r="E47" s="179">
        <f t="shared" si="7"/>
        <v>1367892</v>
      </c>
      <c r="F47" s="179">
        <f t="shared" si="8"/>
        <v>106000</v>
      </c>
      <c r="G47" s="181">
        <f t="shared" si="9"/>
        <v>1473892</v>
      </c>
      <c r="H47" s="14"/>
      <c r="M47" s="36">
        <v>45</v>
      </c>
      <c r="N47" s="51">
        <f t="shared" si="0"/>
        <v>376</v>
      </c>
      <c r="O47" s="51">
        <f>IF(OR(N46=0,N46=""),"",IF($C$7&lt;system!I46,"",system!I46))</f>
        <v>4</v>
      </c>
      <c r="P47" s="125">
        <f t="shared" si="1"/>
        <v>43435</v>
      </c>
      <c r="Q47" s="52">
        <f>IF(OR(N46=0,N46="",O47=""),"",IF(N47&lt;0,"",VLOOKUP(O47,system!$A$2:$B$36,2,FALSE)))</f>
        <v>8.5000000000000006E-3</v>
      </c>
      <c r="R47" s="53">
        <f t="shared" si="2"/>
        <v>34073603</v>
      </c>
      <c r="S47" s="53">
        <f>IF(OR(N46=0,N46="",O47=""),"",IF(R47&lt;VLOOKUP(O47,system!$A$2:$F$36,6,FALSE),R47,VLOOKUP(O47,system!$A$2:$F$36,6,FALSE)))</f>
        <v>103255</v>
      </c>
      <c r="T47" s="53">
        <f t="shared" si="3"/>
        <v>24135</v>
      </c>
      <c r="U47" s="53">
        <f t="shared" si="4"/>
        <v>79120</v>
      </c>
      <c r="V47" s="53">
        <f t="shared" si="5"/>
        <v>0</v>
      </c>
      <c r="W47" s="250"/>
      <c r="X47" s="33">
        <v>0</v>
      </c>
      <c r="Y47" s="264"/>
      <c r="Z47" s="7"/>
    </row>
    <row r="48" spans="2:26" x14ac:dyDescent="0.2">
      <c r="B48" s="78">
        <v>21</v>
      </c>
      <c r="C48" s="55"/>
      <c r="D48" s="29">
        <f t="shared" si="6"/>
        <v>18297226</v>
      </c>
      <c r="E48" s="29">
        <f t="shared" si="7"/>
        <v>1397808</v>
      </c>
      <c r="F48" s="54">
        <f t="shared" si="8"/>
        <v>100100</v>
      </c>
      <c r="G48" s="146">
        <f t="shared" si="9"/>
        <v>1497908</v>
      </c>
      <c r="H48" s="14"/>
      <c r="M48" s="160">
        <v>46</v>
      </c>
      <c r="N48" s="161">
        <f t="shared" si="0"/>
        <v>375</v>
      </c>
      <c r="O48" s="161">
        <f>IF(OR(N47=0,N47=""),"",IF($C$7&lt;system!I47,"",system!I47))</f>
        <v>4</v>
      </c>
      <c r="P48" s="162">
        <f t="shared" si="1"/>
        <v>43466</v>
      </c>
      <c r="Q48" s="163">
        <f>IF(OR(N47=0,N47="",O48=""),"",IF(N48&lt;0,"",VLOOKUP(O48,system!$A$2:$B$36,2,FALSE)))</f>
        <v>8.5000000000000006E-3</v>
      </c>
      <c r="R48" s="164">
        <f t="shared" si="2"/>
        <v>33994483</v>
      </c>
      <c r="S48" s="164">
        <f>IF(OR(N47=0,N47="",O48=""),"",IF(R48&lt;VLOOKUP(O48,system!$A$2:$F$36,6,FALSE),R48,VLOOKUP(O48,system!$A$2:$F$36,6,FALSE)))</f>
        <v>103255</v>
      </c>
      <c r="T48" s="164">
        <f t="shared" si="3"/>
        <v>24079</v>
      </c>
      <c r="U48" s="164">
        <f t="shared" si="4"/>
        <v>79176</v>
      </c>
      <c r="V48" s="164">
        <f t="shared" si="5"/>
        <v>0</v>
      </c>
      <c r="W48" s="250"/>
      <c r="X48" s="33">
        <v>0</v>
      </c>
      <c r="Y48" s="264"/>
      <c r="Z48" s="7"/>
    </row>
    <row r="49" spans="2:26" x14ac:dyDescent="0.2">
      <c r="B49" s="134">
        <v>22</v>
      </c>
      <c r="C49" s="12"/>
      <c r="D49" s="76">
        <f t="shared" si="6"/>
        <v>17228882</v>
      </c>
      <c r="E49" s="76">
        <f t="shared" si="7"/>
        <v>1397808</v>
      </c>
      <c r="F49" s="76">
        <f t="shared" si="8"/>
        <v>94200</v>
      </c>
      <c r="G49" s="84">
        <f t="shared" si="9"/>
        <v>1492008</v>
      </c>
      <c r="H49" s="14"/>
      <c r="M49" s="36">
        <v>47</v>
      </c>
      <c r="N49" s="51">
        <f t="shared" si="0"/>
        <v>374</v>
      </c>
      <c r="O49" s="51">
        <f>IF(OR(N48=0,N48=""),"",IF($C$7&lt;system!I48,"",system!I48))</f>
        <v>4</v>
      </c>
      <c r="P49" s="125">
        <f t="shared" si="1"/>
        <v>43497</v>
      </c>
      <c r="Q49" s="52">
        <f>IF(OR(N48=0,N48="",O49=""),"",IF(N49&lt;0,"",VLOOKUP(O49,system!$A$2:$B$36,2,FALSE)))</f>
        <v>8.5000000000000006E-3</v>
      </c>
      <c r="R49" s="53">
        <f t="shared" si="2"/>
        <v>33915307</v>
      </c>
      <c r="S49" s="53">
        <f>IF(OR(N48=0,N48="",O49=""),"",IF(R49&lt;VLOOKUP(O49,system!$A$2:$F$36,6,FALSE),R49,VLOOKUP(O49,system!$A$2:$F$36,6,FALSE)))</f>
        <v>103255</v>
      </c>
      <c r="T49" s="53">
        <f t="shared" si="3"/>
        <v>24023</v>
      </c>
      <c r="U49" s="53">
        <f t="shared" si="4"/>
        <v>79232</v>
      </c>
      <c r="V49" s="53">
        <f t="shared" si="5"/>
        <v>0</v>
      </c>
      <c r="W49" s="250"/>
      <c r="X49" s="33">
        <v>0</v>
      </c>
      <c r="Y49" s="264"/>
      <c r="Z49" s="7"/>
    </row>
    <row r="50" spans="2:26" x14ac:dyDescent="0.2">
      <c r="B50" s="132">
        <v>23</v>
      </c>
      <c r="C50" s="12"/>
      <c r="D50" s="11">
        <f t="shared" si="6"/>
        <v>16140606</v>
      </c>
      <c r="E50" s="11">
        <f t="shared" si="7"/>
        <v>1397808</v>
      </c>
      <c r="F50" s="62">
        <f t="shared" si="8"/>
        <v>88300</v>
      </c>
      <c r="G50" s="133">
        <f t="shared" si="9"/>
        <v>1486108</v>
      </c>
      <c r="H50" s="14"/>
      <c r="M50" s="165">
        <v>48</v>
      </c>
      <c r="N50" s="166">
        <f t="shared" si="0"/>
        <v>373</v>
      </c>
      <c r="O50" s="166">
        <f>IF(OR(N49=0,N49=""),"",IF($C$7&lt;system!I49,"",system!I49))</f>
        <v>4</v>
      </c>
      <c r="P50" s="167">
        <f t="shared" si="1"/>
        <v>43525</v>
      </c>
      <c r="Q50" s="168">
        <f>IF(OR(N49=0,N49="",O50=""),"",IF(N50&lt;0,"",VLOOKUP(O50,system!$A$2:$B$36,2,FALSE)))</f>
        <v>8.5000000000000006E-3</v>
      </c>
      <c r="R50" s="169">
        <f t="shared" si="2"/>
        <v>33836075</v>
      </c>
      <c r="S50" s="169">
        <f>IF(OR(N49=0,N49="",O50=""),"",IF(R50&lt;VLOOKUP(O50,system!$A$2:$F$36,6,FALSE),R50,VLOOKUP(O50,system!$A$2:$F$36,6,FALSE)))</f>
        <v>103255</v>
      </c>
      <c r="T50" s="169">
        <f t="shared" si="3"/>
        <v>23967</v>
      </c>
      <c r="U50" s="169">
        <f t="shared" si="4"/>
        <v>79288</v>
      </c>
      <c r="V50" s="169">
        <f t="shared" si="5"/>
        <v>0</v>
      </c>
      <c r="W50" s="251"/>
      <c r="X50" s="34">
        <v>0</v>
      </c>
      <c r="Y50" s="265"/>
      <c r="Z50" s="7"/>
    </row>
    <row r="51" spans="2:26" x14ac:dyDescent="0.2">
      <c r="B51" s="134">
        <v>24</v>
      </c>
      <c r="C51" s="12"/>
      <c r="D51" s="76">
        <f t="shared" si="6"/>
        <v>15032026</v>
      </c>
      <c r="E51" s="76">
        <f t="shared" si="7"/>
        <v>1397808</v>
      </c>
      <c r="F51" s="76">
        <f t="shared" si="8"/>
        <v>82200</v>
      </c>
      <c r="G51" s="84">
        <f t="shared" si="9"/>
        <v>1480008</v>
      </c>
      <c r="H51" s="14"/>
      <c r="M51" s="35">
        <v>49</v>
      </c>
      <c r="N51" s="48">
        <f t="shared" si="0"/>
        <v>372</v>
      </c>
      <c r="O51" s="48">
        <f>IF(OR(N50=0,N50=""),"",IF($C$7&lt;system!I50,"",system!I50))</f>
        <v>5</v>
      </c>
      <c r="P51" s="123">
        <f t="shared" si="1"/>
        <v>43556</v>
      </c>
      <c r="Q51" s="49">
        <f>IF(OR(N50=0,N50="",O51=""),"",IF(N51&lt;0,"",VLOOKUP(O51,system!$A$2:$B$36,2,FALSE)))</f>
        <v>8.5000000000000006E-3</v>
      </c>
      <c r="R51" s="50">
        <f t="shared" si="2"/>
        <v>33756787</v>
      </c>
      <c r="S51" s="50">
        <f>IF(OR(N50=0,N50="",O51=""),"",IF(R51&lt;VLOOKUP(O51,system!$A$2:$F$36,6,FALSE),R51,VLOOKUP(O51,system!$A$2:$F$36,6,FALSE)))</f>
        <v>103255</v>
      </c>
      <c r="T51" s="50">
        <f t="shared" si="3"/>
        <v>23911</v>
      </c>
      <c r="U51" s="50">
        <f t="shared" si="4"/>
        <v>79344</v>
      </c>
      <c r="V51" s="50">
        <f t="shared" si="5"/>
        <v>0</v>
      </c>
      <c r="W51" s="249">
        <f>IF(ISNA(VLOOKUP(O51,$B$28:$C$62,2,FALSE)),0,VLOOKUP(O51,$B$28:$C$62,2,FALSE))</f>
        <v>0</v>
      </c>
      <c r="X51" s="32">
        <v>0</v>
      </c>
      <c r="Y51" s="260">
        <f>IF(O51="","",ROUND(system!$AJ$5/100*R51,-2))</f>
        <v>184600</v>
      </c>
      <c r="Z51" s="7"/>
    </row>
    <row r="52" spans="2:26" ht="13.5" thickBot="1" x14ac:dyDescent="0.25">
      <c r="B52" s="138">
        <v>25</v>
      </c>
      <c r="C52" s="30"/>
      <c r="D52" s="178">
        <f t="shared" si="6"/>
        <v>13902760</v>
      </c>
      <c r="E52" s="178">
        <f t="shared" si="7"/>
        <v>1397808</v>
      </c>
      <c r="F52" s="178">
        <f t="shared" si="8"/>
        <v>76000</v>
      </c>
      <c r="G52" s="180">
        <f t="shared" si="9"/>
        <v>1473808</v>
      </c>
      <c r="H52" s="14"/>
      <c r="M52" s="37">
        <v>50</v>
      </c>
      <c r="N52" s="38">
        <f t="shared" si="0"/>
        <v>371</v>
      </c>
      <c r="O52" s="38">
        <f>IF(OR(N51=0,N51=""),"",IF($C$7&lt;system!I51,"",system!I51))</f>
        <v>5</v>
      </c>
      <c r="P52" s="124">
        <f t="shared" si="1"/>
        <v>43586</v>
      </c>
      <c r="Q52" s="39">
        <f>IF(OR(N51=0,N51="",O52=""),"",IF(N52&lt;0,"",VLOOKUP(O52,system!$A$2:$B$36,2,FALSE)))</f>
        <v>8.5000000000000006E-3</v>
      </c>
      <c r="R52" s="40">
        <f t="shared" si="2"/>
        <v>33677443</v>
      </c>
      <c r="S52" s="40">
        <f>IF(OR(N51=0,N51="",O52=""),"",IF(R52&lt;VLOOKUP(O52,system!$A$2:$F$36,6,FALSE),R52,VLOOKUP(O52,system!$A$2:$F$36,6,FALSE)))</f>
        <v>103255</v>
      </c>
      <c r="T52" s="40">
        <f t="shared" si="3"/>
        <v>23854</v>
      </c>
      <c r="U52" s="40">
        <f t="shared" si="4"/>
        <v>79401</v>
      </c>
      <c r="V52" s="40">
        <f t="shared" si="5"/>
        <v>0</v>
      </c>
      <c r="W52" s="250"/>
      <c r="X52" s="33">
        <v>0</v>
      </c>
      <c r="Y52" s="261"/>
      <c r="Z52" s="7"/>
    </row>
    <row r="53" spans="2:26" x14ac:dyDescent="0.2">
      <c r="B53" s="79">
        <v>26</v>
      </c>
      <c r="C53" s="55"/>
      <c r="D53" s="147">
        <f t="shared" si="6"/>
        <v>12752425</v>
      </c>
      <c r="E53" s="147">
        <f t="shared" si="7"/>
        <v>1397808</v>
      </c>
      <c r="F53" s="147">
        <f t="shared" si="8"/>
        <v>69800</v>
      </c>
      <c r="G53" s="148">
        <f t="shared" si="9"/>
        <v>1467608</v>
      </c>
      <c r="H53" s="14"/>
      <c r="M53" s="36">
        <v>51</v>
      </c>
      <c r="N53" s="51">
        <f t="shared" si="0"/>
        <v>370</v>
      </c>
      <c r="O53" s="51">
        <f>IF(OR(N52=0,N52=""),"",IF($C$7&lt;system!I52,"",system!I52))</f>
        <v>5</v>
      </c>
      <c r="P53" s="125">
        <f t="shared" si="1"/>
        <v>43617</v>
      </c>
      <c r="Q53" s="52">
        <f>IF(OR(N52=0,N52="",O53=""),"",IF(N53&lt;0,"",VLOOKUP(O53,system!$A$2:$B$36,2,FALSE)))</f>
        <v>8.5000000000000006E-3</v>
      </c>
      <c r="R53" s="53">
        <f t="shared" si="2"/>
        <v>33598042</v>
      </c>
      <c r="S53" s="53">
        <f>IF(OR(N52=0,N52="",O53=""),"",IF(R53&lt;VLOOKUP(O53,system!$A$2:$F$36,6,FALSE),R53,VLOOKUP(O53,system!$A$2:$F$36,6,FALSE)))</f>
        <v>103255</v>
      </c>
      <c r="T53" s="53">
        <f t="shared" si="3"/>
        <v>23798</v>
      </c>
      <c r="U53" s="53">
        <f t="shared" si="4"/>
        <v>79457</v>
      </c>
      <c r="V53" s="53">
        <f t="shared" si="5"/>
        <v>0</v>
      </c>
      <c r="W53" s="250"/>
      <c r="X53" s="33">
        <v>0</v>
      </c>
      <c r="Y53" s="261"/>
      <c r="Z53" s="7"/>
    </row>
    <row r="54" spans="2:26" x14ac:dyDescent="0.2">
      <c r="B54" s="132">
        <v>27</v>
      </c>
      <c r="C54" s="12"/>
      <c r="D54" s="11">
        <f t="shared" si="6"/>
        <v>11580628</v>
      </c>
      <c r="E54" s="11">
        <f t="shared" si="7"/>
        <v>1397808</v>
      </c>
      <c r="F54" s="62">
        <f t="shared" si="8"/>
        <v>63300</v>
      </c>
      <c r="G54" s="133">
        <f t="shared" si="9"/>
        <v>1461108</v>
      </c>
      <c r="H54" s="14"/>
      <c r="I54" s="19"/>
      <c r="J54" s="19"/>
      <c r="K54" s="19"/>
      <c r="M54" s="37">
        <v>52</v>
      </c>
      <c r="N54" s="38">
        <f t="shared" si="0"/>
        <v>369</v>
      </c>
      <c r="O54" s="38">
        <f>IF(OR(N53=0,N53=""),"",IF($C$7&lt;system!I53,"",system!I53))</f>
        <v>5</v>
      </c>
      <c r="P54" s="124">
        <f t="shared" si="1"/>
        <v>43647</v>
      </c>
      <c r="Q54" s="39">
        <f>IF(OR(N53=0,N53="",O54=""),"",IF(N54&lt;0,"",VLOOKUP(O54,system!$A$2:$B$36,2,FALSE)))</f>
        <v>8.5000000000000006E-3</v>
      </c>
      <c r="R54" s="40">
        <f t="shared" si="2"/>
        <v>33518585</v>
      </c>
      <c r="S54" s="40">
        <f>IF(OR(N53=0,N53="",O54=""),"",IF(R54&lt;VLOOKUP(O54,system!$A$2:$F$36,6,FALSE),R54,VLOOKUP(O54,system!$A$2:$F$36,6,FALSE)))</f>
        <v>103255</v>
      </c>
      <c r="T54" s="40">
        <f t="shared" si="3"/>
        <v>23742</v>
      </c>
      <c r="U54" s="40">
        <f t="shared" si="4"/>
        <v>79513</v>
      </c>
      <c r="V54" s="40">
        <f t="shared" si="5"/>
        <v>0</v>
      </c>
      <c r="W54" s="250"/>
      <c r="X54" s="33">
        <v>0</v>
      </c>
      <c r="Y54" s="261"/>
      <c r="Z54" s="7"/>
    </row>
    <row r="55" spans="2:26" x14ac:dyDescent="0.2">
      <c r="B55" s="134">
        <v>28</v>
      </c>
      <c r="C55" s="12"/>
      <c r="D55" s="76">
        <f t="shared" si="6"/>
        <v>10386968</v>
      </c>
      <c r="E55" s="76">
        <f t="shared" si="7"/>
        <v>1397808</v>
      </c>
      <c r="F55" s="76">
        <f t="shared" si="8"/>
        <v>56800</v>
      </c>
      <c r="G55" s="84">
        <f t="shared" si="9"/>
        <v>1454608</v>
      </c>
      <c r="H55" s="14"/>
      <c r="I55" s="19"/>
      <c r="J55" s="19"/>
      <c r="K55" s="19"/>
      <c r="M55" s="36">
        <v>53</v>
      </c>
      <c r="N55" s="51">
        <f t="shared" si="0"/>
        <v>368</v>
      </c>
      <c r="O55" s="51">
        <f>IF(OR(N54=0,N54=""),"",IF($C$7&lt;system!I54,"",system!I54))</f>
        <v>5</v>
      </c>
      <c r="P55" s="125">
        <f t="shared" si="1"/>
        <v>43678</v>
      </c>
      <c r="Q55" s="52">
        <f>IF(OR(N54=0,N54="",O55=""),"",IF(N55&lt;0,"",VLOOKUP(O55,system!$A$2:$B$36,2,FALSE)))</f>
        <v>8.5000000000000006E-3</v>
      </c>
      <c r="R55" s="53">
        <f t="shared" si="2"/>
        <v>33439072</v>
      </c>
      <c r="S55" s="53">
        <f>IF(OR(N54=0,N54="",O55=""),"",IF(R55&lt;VLOOKUP(O55,system!$A$2:$F$36,6,FALSE),R55,VLOOKUP(O55,system!$A$2:$F$36,6,FALSE)))</f>
        <v>103255</v>
      </c>
      <c r="T55" s="53">
        <f t="shared" si="3"/>
        <v>23686</v>
      </c>
      <c r="U55" s="53">
        <f t="shared" si="4"/>
        <v>79569</v>
      </c>
      <c r="V55" s="53">
        <f t="shared" si="5"/>
        <v>0</v>
      </c>
      <c r="W55" s="250"/>
      <c r="X55" s="33">
        <v>0</v>
      </c>
      <c r="Y55" s="261"/>
      <c r="Z55" s="7"/>
    </row>
    <row r="56" spans="2:26" x14ac:dyDescent="0.2">
      <c r="B56" s="132">
        <v>29</v>
      </c>
      <c r="C56" s="12"/>
      <c r="D56" s="11">
        <f t="shared" si="6"/>
        <v>9171038</v>
      </c>
      <c r="E56" s="11">
        <f t="shared" si="7"/>
        <v>1397808</v>
      </c>
      <c r="F56" s="62">
        <f t="shared" si="8"/>
        <v>50200</v>
      </c>
      <c r="G56" s="133">
        <f t="shared" si="9"/>
        <v>1448008</v>
      </c>
      <c r="H56" s="14"/>
      <c r="I56" s="20"/>
      <c r="J56" s="20"/>
      <c r="K56" s="20"/>
      <c r="M56" s="37">
        <v>54</v>
      </c>
      <c r="N56" s="38">
        <f t="shared" si="0"/>
        <v>367</v>
      </c>
      <c r="O56" s="38">
        <f>IF(OR(N55=0,N55=""),"",IF($C$7&lt;system!I55,"",system!I55))</f>
        <v>5</v>
      </c>
      <c r="P56" s="124">
        <f t="shared" si="1"/>
        <v>43709</v>
      </c>
      <c r="Q56" s="39">
        <f>IF(OR(N55=0,N55="",O56=""),"",IF(N56&lt;0,"",VLOOKUP(O56,system!$A$2:$B$36,2,FALSE)))</f>
        <v>8.5000000000000006E-3</v>
      </c>
      <c r="R56" s="40">
        <f t="shared" si="2"/>
        <v>33359503</v>
      </c>
      <c r="S56" s="40">
        <f>IF(OR(N55=0,N55="",O56=""),"",IF(R56&lt;VLOOKUP(O56,system!$A$2:$F$36,6,FALSE),R56,VLOOKUP(O56,system!$A$2:$F$36,6,FALSE)))</f>
        <v>103255</v>
      </c>
      <c r="T56" s="40">
        <f t="shared" si="3"/>
        <v>23629</v>
      </c>
      <c r="U56" s="40">
        <f t="shared" si="4"/>
        <v>79626</v>
      </c>
      <c r="V56" s="40">
        <f t="shared" si="5"/>
        <v>0</v>
      </c>
      <c r="W56" s="250"/>
      <c r="X56" s="33">
        <v>0</v>
      </c>
      <c r="Y56" s="261"/>
      <c r="Z56" s="7"/>
    </row>
    <row r="57" spans="2:26" ht="13.5" thickBot="1" x14ac:dyDescent="0.25">
      <c r="B57" s="137">
        <v>30</v>
      </c>
      <c r="C57" s="30"/>
      <c r="D57" s="179">
        <f t="shared" si="6"/>
        <v>7932420</v>
      </c>
      <c r="E57" s="179">
        <f t="shared" si="7"/>
        <v>1397808</v>
      </c>
      <c r="F57" s="179">
        <f t="shared" si="8"/>
        <v>43400</v>
      </c>
      <c r="G57" s="181">
        <f t="shared" si="9"/>
        <v>1441208</v>
      </c>
      <c r="H57" s="14"/>
      <c r="I57" s="19"/>
      <c r="J57" s="19"/>
      <c r="K57" s="19"/>
      <c r="M57" s="36">
        <v>55</v>
      </c>
      <c r="N57" s="51">
        <f t="shared" si="0"/>
        <v>366</v>
      </c>
      <c r="O57" s="51">
        <f>IF(OR(N56=0,N56=""),"",IF($C$7&lt;system!I56,"",system!I56))</f>
        <v>5</v>
      </c>
      <c r="P57" s="125">
        <f t="shared" si="1"/>
        <v>43739</v>
      </c>
      <c r="Q57" s="52">
        <f>IF(OR(N56=0,N56="",O57=""),"",IF(N57&lt;0,"",VLOOKUP(O57,system!$A$2:$B$36,2,FALSE)))</f>
        <v>8.5000000000000006E-3</v>
      </c>
      <c r="R57" s="53">
        <f t="shared" si="2"/>
        <v>33279877</v>
      </c>
      <c r="S57" s="53">
        <f>IF(OR(N56=0,N56="",O57=""),"",IF(R57&lt;VLOOKUP(O57,system!$A$2:$F$36,6,FALSE),R57,VLOOKUP(O57,system!$A$2:$F$36,6,FALSE)))</f>
        <v>103255</v>
      </c>
      <c r="T57" s="53">
        <f t="shared" si="3"/>
        <v>23573</v>
      </c>
      <c r="U57" s="53">
        <f t="shared" si="4"/>
        <v>79682</v>
      </c>
      <c r="V57" s="53">
        <f t="shared" si="5"/>
        <v>0</v>
      </c>
      <c r="W57" s="250"/>
      <c r="X57" s="33">
        <v>0</v>
      </c>
      <c r="Y57" s="261"/>
      <c r="Z57" s="7"/>
    </row>
    <row r="58" spans="2:26" x14ac:dyDescent="0.2">
      <c r="B58" s="142">
        <v>31</v>
      </c>
      <c r="C58" s="141"/>
      <c r="D58" s="143">
        <f t="shared" si="6"/>
        <v>6670694</v>
      </c>
      <c r="E58" s="143">
        <f t="shared" si="7"/>
        <v>1397820</v>
      </c>
      <c r="F58" s="144">
        <f t="shared" si="8"/>
        <v>36500</v>
      </c>
      <c r="G58" s="145">
        <f t="shared" si="9"/>
        <v>1434320</v>
      </c>
      <c r="H58" s="14"/>
      <c r="I58" s="19"/>
      <c r="J58" s="19"/>
      <c r="K58" s="19"/>
      <c r="M58" s="37">
        <v>56</v>
      </c>
      <c r="N58" s="38">
        <f t="shared" si="0"/>
        <v>365</v>
      </c>
      <c r="O58" s="38">
        <f>IF(OR(N57=0,N57=""),"",IF($C$7&lt;system!I57,"",system!I57))</f>
        <v>5</v>
      </c>
      <c r="P58" s="124">
        <f t="shared" si="1"/>
        <v>43770</v>
      </c>
      <c r="Q58" s="39">
        <f>IF(OR(N57=0,N57="",O58=""),"",IF(N58&lt;0,"",VLOOKUP(O58,system!$A$2:$B$36,2,FALSE)))</f>
        <v>8.5000000000000006E-3</v>
      </c>
      <c r="R58" s="40">
        <f t="shared" si="2"/>
        <v>33200195</v>
      </c>
      <c r="S58" s="40">
        <f>IF(OR(N57=0,N57="",O58=""),"",IF(R58&lt;VLOOKUP(O58,system!$A$2:$F$36,6,FALSE),R58,VLOOKUP(O58,system!$A$2:$F$36,6,FALSE)))</f>
        <v>103255</v>
      </c>
      <c r="T58" s="40">
        <f t="shared" si="3"/>
        <v>23516</v>
      </c>
      <c r="U58" s="40">
        <f t="shared" si="4"/>
        <v>79739</v>
      </c>
      <c r="V58" s="40">
        <f t="shared" si="5"/>
        <v>0</v>
      </c>
      <c r="W58" s="250"/>
      <c r="X58" s="33">
        <v>0</v>
      </c>
      <c r="Y58" s="261"/>
      <c r="Z58" s="7"/>
    </row>
    <row r="59" spans="2:26" x14ac:dyDescent="0.2">
      <c r="B59" s="134">
        <v>32</v>
      </c>
      <c r="C59" s="12"/>
      <c r="D59" s="76">
        <f t="shared" si="6"/>
        <v>5385415</v>
      </c>
      <c r="E59" s="76">
        <f t="shared" si="7"/>
        <v>1397820</v>
      </c>
      <c r="F59" s="76">
        <f t="shared" si="8"/>
        <v>29500</v>
      </c>
      <c r="G59" s="84">
        <f t="shared" si="9"/>
        <v>1427320</v>
      </c>
      <c r="H59" s="14"/>
      <c r="I59" s="19"/>
      <c r="J59" s="19"/>
      <c r="K59" s="19"/>
      <c r="M59" s="36">
        <v>57</v>
      </c>
      <c r="N59" s="51">
        <f t="shared" si="0"/>
        <v>364</v>
      </c>
      <c r="O59" s="51">
        <f>IF(OR(N58=0,N58=""),"",IF($C$7&lt;system!I58,"",system!I58))</f>
        <v>5</v>
      </c>
      <c r="P59" s="125">
        <f t="shared" si="1"/>
        <v>43800</v>
      </c>
      <c r="Q59" s="52">
        <f>IF(OR(N58=0,N58="",O59=""),"",IF(N59&lt;0,"",VLOOKUP(O59,system!$A$2:$B$36,2,FALSE)))</f>
        <v>8.5000000000000006E-3</v>
      </c>
      <c r="R59" s="53">
        <f t="shared" si="2"/>
        <v>33120456</v>
      </c>
      <c r="S59" s="53">
        <f>IF(OR(N58=0,N58="",O59=""),"",IF(R59&lt;VLOOKUP(O59,system!$A$2:$F$36,6,FALSE),R59,VLOOKUP(O59,system!$A$2:$F$36,6,FALSE)))</f>
        <v>103255</v>
      </c>
      <c r="T59" s="53">
        <f t="shared" si="3"/>
        <v>23460</v>
      </c>
      <c r="U59" s="53">
        <f t="shared" si="4"/>
        <v>79795</v>
      </c>
      <c r="V59" s="53">
        <f t="shared" si="5"/>
        <v>0</v>
      </c>
      <c r="W59" s="250"/>
      <c r="X59" s="33">
        <v>0</v>
      </c>
      <c r="Y59" s="261"/>
      <c r="Z59" s="7"/>
    </row>
    <row r="60" spans="2:26" x14ac:dyDescent="0.2">
      <c r="B60" s="132">
        <v>33</v>
      </c>
      <c r="C60" s="12"/>
      <c r="D60" s="11">
        <f t="shared" si="6"/>
        <v>4076155</v>
      </c>
      <c r="E60" s="11">
        <f t="shared" si="7"/>
        <v>1397808</v>
      </c>
      <c r="F60" s="62">
        <f t="shared" si="8"/>
        <v>22300</v>
      </c>
      <c r="G60" s="133">
        <f t="shared" si="9"/>
        <v>1420108</v>
      </c>
      <c r="H60" s="14"/>
      <c r="I60" s="19"/>
      <c r="J60" s="19"/>
      <c r="K60" s="19"/>
      <c r="M60" s="37">
        <v>58</v>
      </c>
      <c r="N60" s="38">
        <f t="shared" si="0"/>
        <v>363</v>
      </c>
      <c r="O60" s="38">
        <f>IF(OR(N59=0,N59=""),"",IF($C$7&lt;system!I59,"",system!I59))</f>
        <v>5</v>
      </c>
      <c r="P60" s="124">
        <f t="shared" si="1"/>
        <v>43831</v>
      </c>
      <c r="Q60" s="39">
        <f>IF(OR(N59=0,N59="",O60=""),"",IF(N60&lt;0,"",VLOOKUP(O60,system!$A$2:$B$36,2,FALSE)))</f>
        <v>8.5000000000000006E-3</v>
      </c>
      <c r="R60" s="40">
        <f t="shared" si="2"/>
        <v>33040661</v>
      </c>
      <c r="S60" s="40">
        <f>IF(OR(N59=0,N59="",O60=""),"",IF(R60&lt;VLOOKUP(O60,system!$A$2:$F$36,6,FALSE),R60,VLOOKUP(O60,system!$A$2:$F$36,6,FALSE)))</f>
        <v>103255</v>
      </c>
      <c r="T60" s="40">
        <f t="shared" si="3"/>
        <v>23403</v>
      </c>
      <c r="U60" s="40">
        <f t="shared" si="4"/>
        <v>79852</v>
      </c>
      <c r="V60" s="40">
        <f t="shared" si="5"/>
        <v>0</v>
      </c>
      <c r="W60" s="250"/>
      <c r="X60" s="33">
        <v>0</v>
      </c>
      <c r="Y60" s="261"/>
      <c r="Z60" s="7"/>
    </row>
    <row r="61" spans="2:26" x14ac:dyDescent="0.2">
      <c r="B61" s="134">
        <v>34</v>
      </c>
      <c r="C61" s="12"/>
      <c r="D61" s="76">
        <f t="shared" si="6"/>
        <v>2742479</v>
      </c>
      <c r="E61" s="76">
        <f t="shared" si="7"/>
        <v>1397820</v>
      </c>
      <c r="F61" s="76">
        <f t="shared" si="8"/>
        <v>15000</v>
      </c>
      <c r="G61" s="84">
        <f t="shared" si="9"/>
        <v>1412820</v>
      </c>
      <c r="H61" s="14"/>
      <c r="I61" s="19"/>
      <c r="J61" s="19"/>
      <c r="K61" s="19"/>
      <c r="M61" s="36">
        <v>59</v>
      </c>
      <c r="N61" s="51">
        <f t="shared" si="0"/>
        <v>362</v>
      </c>
      <c r="O61" s="51">
        <f>IF(OR(N60=0,N60=""),"",IF($C$7&lt;system!I60,"",system!I60))</f>
        <v>5</v>
      </c>
      <c r="P61" s="125">
        <f t="shared" si="1"/>
        <v>43862</v>
      </c>
      <c r="Q61" s="52">
        <f>IF(OR(N60=0,N60="",O61=""),"",IF(N61&lt;0,"",VLOOKUP(O61,system!$A$2:$B$36,2,FALSE)))</f>
        <v>8.5000000000000006E-3</v>
      </c>
      <c r="R61" s="53">
        <f t="shared" si="2"/>
        <v>32960809</v>
      </c>
      <c r="S61" s="53">
        <f>IF(OR(N60=0,N60="",O61=""),"",IF(R61&lt;VLOOKUP(O61,system!$A$2:$F$36,6,FALSE),R61,VLOOKUP(O61,system!$A$2:$F$36,6,FALSE)))</f>
        <v>103255</v>
      </c>
      <c r="T61" s="53">
        <f t="shared" si="3"/>
        <v>23347</v>
      </c>
      <c r="U61" s="53">
        <f t="shared" si="4"/>
        <v>79908</v>
      </c>
      <c r="V61" s="53">
        <f t="shared" si="5"/>
        <v>0</v>
      </c>
      <c r="W61" s="250"/>
      <c r="X61" s="33">
        <v>0</v>
      </c>
      <c r="Y61" s="261"/>
      <c r="Z61" s="7"/>
    </row>
    <row r="62" spans="2:26" ht="13.5" thickBot="1" x14ac:dyDescent="0.25">
      <c r="B62" s="138">
        <v>35</v>
      </c>
      <c r="C62" s="30"/>
      <c r="D62" s="178">
        <f t="shared" si="6"/>
        <v>1383905</v>
      </c>
      <c r="E62" s="178">
        <f t="shared" si="7"/>
        <v>1397627</v>
      </c>
      <c r="F62" s="178">
        <f t="shared" si="8"/>
        <v>7600</v>
      </c>
      <c r="G62" s="180">
        <f t="shared" si="9"/>
        <v>1405227</v>
      </c>
      <c r="H62" s="14"/>
      <c r="M62" s="155">
        <v>60</v>
      </c>
      <c r="N62" s="156">
        <f t="shared" si="0"/>
        <v>361</v>
      </c>
      <c r="O62" s="156">
        <f>IF(OR(N61=0,N61=""),"",IF($C$7&lt;system!I61,"",system!I61))</f>
        <v>5</v>
      </c>
      <c r="P62" s="157">
        <f t="shared" si="1"/>
        <v>43891</v>
      </c>
      <c r="Q62" s="158">
        <f>IF(OR(N61=0,N61="",O62=""),"",IF(N62&lt;0,"",VLOOKUP(O62,system!$A$2:$B$36,2,FALSE)))</f>
        <v>8.5000000000000006E-3</v>
      </c>
      <c r="R62" s="159">
        <f t="shared" si="2"/>
        <v>32880901</v>
      </c>
      <c r="S62" s="159">
        <f>IF(OR(N61=0,N61="",O62=""),"",IF(R62&lt;VLOOKUP(O62,system!$A$2:$F$36,6,FALSE),R62,VLOOKUP(O62,system!$A$2:$F$36,6,FALSE)))</f>
        <v>103255</v>
      </c>
      <c r="T62" s="159">
        <f t="shared" si="3"/>
        <v>23290</v>
      </c>
      <c r="U62" s="159">
        <f t="shared" si="4"/>
        <v>79965</v>
      </c>
      <c r="V62" s="159">
        <f t="shared" si="5"/>
        <v>0</v>
      </c>
      <c r="W62" s="252"/>
      <c r="X62" s="47">
        <v>0</v>
      </c>
      <c r="Y62" s="266"/>
      <c r="Z62" s="7"/>
    </row>
    <row r="63" spans="2:26" x14ac:dyDescent="0.2">
      <c r="M63" s="149">
        <v>61</v>
      </c>
      <c r="N63" s="150">
        <f t="shared" si="0"/>
        <v>360</v>
      </c>
      <c r="O63" s="150">
        <f>IF(OR(N62=0,N62=""),"",IF($C$7&lt;system!I62,"",system!I62))</f>
        <v>6</v>
      </c>
      <c r="P63" s="151">
        <f t="shared" si="1"/>
        <v>43922</v>
      </c>
      <c r="Q63" s="152">
        <f>IF(OR(N62=0,N62="",O63=""),"",IF(N63&lt;0,"",VLOOKUP(O63,system!$A$2:$B$36,2,FALSE)))</f>
        <v>1.55E-2</v>
      </c>
      <c r="R63" s="153">
        <f t="shared" si="2"/>
        <v>32800936</v>
      </c>
      <c r="S63" s="153">
        <f>IF(OR(N62=0,N62="",O63=""),"",IF(R63&lt;VLOOKUP(O63,system!$A$2:$F$36,6,FALSE),R63,VLOOKUP(O63,system!$A$2:$F$36,6,FALSE)))</f>
        <v>113991</v>
      </c>
      <c r="T63" s="153">
        <f t="shared" si="3"/>
        <v>42367</v>
      </c>
      <c r="U63" s="153">
        <f t="shared" si="4"/>
        <v>71624</v>
      </c>
      <c r="V63" s="153">
        <f t="shared" si="5"/>
        <v>0</v>
      </c>
      <c r="W63" s="250">
        <f>IF(ISNA(VLOOKUP(O63,$B$28:$C$62,2,FALSE)),0,VLOOKUP(O63,$B$28:$C$62,2,FALSE))</f>
        <v>0</v>
      </c>
      <c r="X63" s="154">
        <v>0</v>
      </c>
      <c r="Y63" s="264">
        <f>IF(O63="","",ROUND(system!$AJ$5/100*R63,-2))</f>
        <v>179400</v>
      </c>
      <c r="Z63" s="7"/>
    </row>
    <row r="64" spans="2:26" x14ac:dyDescent="0.2">
      <c r="M64" s="160">
        <v>62</v>
      </c>
      <c r="N64" s="161">
        <f t="shared" si="0"/>
        <v>359</v>
      </c>
      <c r="O64" s="161">
        <f>IF(OR(N63=0,N63=""),"",IF($C$7&lt;system!I63,"",system!I63))</f>
        <v>6</v>
      </c>
      <c r="P64" s="162">
        <f t="shared" si="1"/>
        <v>43952</v>
      </c>
      <c r="Q64" s="163">
        <f>IF(OR(N63=0,N63="",O64=""),"",IF(N64&lt;0,"",VLOOKUP(O64,system!$A$2:$B$36,2,FALSE)))</f>
        <v>1.55E-2</v>
      </c>
      <c r="R64" s="164">
        <f t="shared" si="2"/>
        <v>32729312</v>
      </c>
      <c r="S64" s="164">
        <f>IF(OR(N63=0,N63="",O64=""),"",IF(R64&lt;VLOOKUP(O64,system!$A$2:$F$36,6,FALSE),R64,VLOOKUP(O64,system!$A$2:$F$36,6,FALSE)))</f>
        <v>113991</v>
      </c>
      <c r="T64" s="164">
        <f t="shared" si="3"/>
        <v>42275</v>
      </c>
      <c r="U64" s="164">
        <f t="shared" si="4"/>
        <v>71716</v>
      </c>
      <c r="V64" s="164">
        <f t="shared" si="5"/>
        <v>0</v>
      </c>
      <c r="W64" s="250"/>
      <c r="X64" s="33">
        <v>0</v>
      </c>
      <c r="Y64" s="264"/>
      <c r="Z64" s="7"/>
    </row>
    <row r="65" spans="13:26" x14ac:dyDescent="0.2">
      <c r="M65" s="36">
        <v>63</v>
      </c>
      <c r="N65" s="51">
        <f t="shared" si="0"/>
        <v>358</v>
      </c>
      <c r="O65" s="51">
        <f>IF(OR(N64=0,N64=""),"",IF($C$7&lt;system!I64,"",system!I64))</f>
        <v>6</v>
      </c>
      <c r="P65" s="125">
        <f t="shared" si="1"/>
        <v>43983</v>
      </c>
      <c r="Q65" s="52">
        <f>IF(OR(N64=0,N64="",O65=""),"",IF(N65&lt;0,"",VLOOKUP(O65,system!$A$2:$B$36,2,FALSE)))</f>
        <v>1.55E-2</v>
      </c>
      <c r="R65" s="53">
        <f t="shared" si="2"/>
        <v>32657596</v>
      </c>
      <c r="S65" s="53">
        <f>IF(OR(N64=0,N64="",O65=""),"",IF(R65&lt;VLOOKUP(O65,system!$A$2:$F$36,6,FALSE),R65,VLOOKUP(O65,system!$A$2:$F$36,6,FALSE)))</f>
        <v>113991</v>
      </c>
      <c r="T65" s="53">
        <f t="shared" si="3"/>
        <v>42182</v>
      </c>
      <c r="U65" s="53">
        <f t="shared" si="4"/>
        <v>71809</v>
      </c>
      <c r="V65" s="53">
        <f t="shared" si="5"/>
        <v>0</v>
      </c>
      <c r="W65" s="250"/>
      <c r="X65" s="33">
        <v>0</v>
      </c>
      <c r="Y65" s="264"/>
      <c r="Z65" s="7"/>
    </row>
    <row r="66" spans="13:26" x14ac:dyDescent="0.2">
      <c r="M66" s="160">
        <v>64</v>
      </c>
      <c r="N66" s="161">
        <f t="shared" si="0"/>
        <v>357</v>
      </c>
      <c r="O66" s="161">
        <f>IF(OR(N65=0,N65=""),"",IF($C$7&lt;system!I65,"",system!I65))</f>
        <v>6</v>
      </c>
      <c r="P66" s="162">
        <f t="shared" si="1"/>
        <v>44013</v>
      </c>
      <c r="Q66" s="163">
        <f>IF(OR(N65=0,N65="",O66=""),"",IF(N66&lt;0,"",VLOOKUP(O66,system!$A$2:$B$36,2,FALSE)))</f>
        <v>1.55E-2</v>
      </c>
      <c r="R66" s="164">
        <f t="shared" si="2"/>
        <v>32585787</v>
      </c>
      <c r="S66" s="164">
        <f>IF(OR(N65=0,N65="",O66=""),"",IF(R66&lt;VLOOKUP(O66,system!$A$2:$F$36,6,FALSE),R66,VLOOKUP(O66,system!$A$2:$F$36,6,FALSE)))</f>
        <v>113991</v>
      </c>
      <c r="T66" s="164">
        <f t="shared" si="3"/>
        <v>42089</v>
      </c>
      <c r="U66" s="164">
        <f t="shared" si="4"/>
        <v>71902</v>
      </c>
      <c r="V66" s="164">
        <f t="shared" si="5"/>
        <v>0</v>
      </c>
      <c r="W66" s="250"/>
      <c r="X66" s="33">
        <v>0</v>
      </c>
      <c r="Y66" s="264"/>
      <c r="Z66" s="7"/>
    </row>
    <row r="67" spans="13:26" x14ac:dyDescent="0.2">
      <c r="M67" s="36">
        <v>65</v>
      </c>
      <c r="N67" s="51">
        <f t="shared" si="0"/>
        <v>356</v>
      </c>
      <c r="O67" s="51">
        <f>IF(OR(N66=0,N66=""),"",IF($C$7&lt;system!I66,"",system!I66))</f>
        <v>6</v>
      </c>
      <c r="P67" s="125">
        <f t="shared" si="1"/>
        <v>44044</v>
      </c>
      <c r="Q67" s="52">
        <f>IF(OR(N66=0,N66="",O67=""),"",IF(N67&lt;0,"",VLOOKUP(O67,system!$A$2:$B$36,2,FALSE)))</f>
        <v>1.55E-2</v>
      </c>
      <c r="R67" s="53">
        <f t="shared" si="2"/>
        <v>32513885</v>
      </c>
      <c r="S67" s="53">
        <f>IF(OR(N66=0,N66="",O67=""),"",IF(R67&lt;VLOOKUP(O67,system!$A$2:$F$36,6,FALSE),R67,VLOOKUP(O67,system!$A$2:$F$36,6,FALSE)))</f>
        <v>113991</v>
      </c>
      <c r="T67" s="53">
        <f t="shared" si="3"/>
        <v>41997</v>
      </c>
      <c r="U67" s="53">
        <f t="shared" si="4"/>
        <v>71994</v>
      </c>
      <c r="V67" s="53">
        <f t="shared" si="5"/>
        <v>0</v>
      </c>
      <c r="W67" s="250"/>
      <c r="X67" s="33">
        <v>0</v>
      </c>
      <c r="Y67" s="264"/>
      <c r="Z67" s="7"/>
    </row>
    <row r="68" spans="13:26" x14ac:dyDescent="0.2">
      <c r="M68" s="160">
        <v>66</v>
      </c>
      <c r="N68" s="161">
        <f t="shared" ref="N68:N131" si="10">IF(OR(N67=0,N67=""),"",IF(V67=0,N67-1,IF(ROUND(NPER(Q67/12,-1*S67,R68,0,0),0)&gt;=N67,N67-1,ROUND(NPER(Q67/12,-1*S67,R68,0,0),0))))</f>
        <v>355</v>
      </c>
      <c r="O68" s="161">
        <f>IF(OR(N67=0,N67=""),"",IF($C$7&lt;system!I67,"",system!I67))</f>
        <v>6</v>
      </c>
      <c r="P68" s="162">
        <f t="shared" ref="P68:P131" si="11">IF(OR(N67=0,N67="",O68=""),"",IF(N68&lt;0,"",EDATE(P67,1)))</f>
        <v>44075</v>
      </c>
      <c r="Q68" s="163">
        <f>IF(OR(N67=0,N67="",O68=""),"",IF(N68&lt;0,"",VLOOKUP(O68,system!$A$2:$B$36,2,FALSE)))</f>
        <v>1.55E-2</v>
      </c>
      <c r="R68" s="164">
        <f t="shared" ref="R68:R131" si="12">IF(OR(N67=0,N67="",O68=""),"",IF(ISERR(ROUNDDOWN(R67-U67-V67,0)),"",ROUNDDOWN(R67-U67-V67,0)))</f>
        <v>32441891</v>
      </c>
      <c r="S68" s="164">
        <f>IF(OR(N67=0,N67="",O68=""),"",IF(R68&lt;VLOOKUP(O68,system!$A$2:$F$36,6,FALSE),R68,VLOOKUP(O68,system!$A$2:$F$36,6,FALSE)))</f>
        <v>113991</v>
      </c>
      <c r="T68" s="164">
        <f t="shared" ref="T68:T131" si="13">IF(OR(N67=0,N67="",O68=""),"",IF(N68&lt;0,"",ROUNDDOWN(R68*Q68/12,0)))</f>
        <v>41904</v>
      </c>
      <c r="U68" s="164">
        <f t="shared" ref="U68:U131" si="14">IF(OR(N67=0,N67="",O68=""),"",IF(R68&lt;U67,R68,IF(N68&lt;0,"",ROUNDDOWN(S68-T68,0))))</f>
        <v>72087</v>
      </c>
      <c r="V68" s="164">
        <f t="shared" ref="V68:V131" si="15">IF(OR(N67=0,N67="",O68=""),"",W68+X68)</f>
        <v>0</v>
      </c>
      <c r="W68" s="250"/>
      <c r="X68" s="33">
        <v>0</v>
      </c>
      <c r="Y68" s="264"/>
      <c r="Z68" s="7"/>
    </row>
    <row r="69" spans="13:26" x14ac:dyDescent="0.2">
      <c r="M69" s="36">
        <v>67</v>
      </c>
      <c r="N69" s="51">
        <f t="shared" si="10"/>
        <v>354</v>
      </c>
      <c r="O69" s="51">
        <f>IF(OR(N68=0,N68=""),"",IF($C$7&lt;system!I68,"",system!I68))</f>
        <v>6</v>
      </c>
      <c r="P69" s="125">
        <f t="shared" si="11"/>
        <v>44105</v>
      </c>
      <c r="Q69" s="52">
        <f>IF(OR(N68=0,N68="",O69=""),"",IF(N69&lt;0,"",VLOOKUP(O69,system!$A$2:$B$36,2,FALSE)))</f>
        <v>1.55E-2</v>
      </c>
      <c r="R69" s="53">
        <f t="shared" si="12"/>
        <v>32369804</v>
      </c>
      <c r="S69" s="53">
        <f>IF(OR(N68=0,N68="",O69=""),"",IF(R69&lt;VLOOKUP(O69,system!$A$2:$F$36,6,FALSE),R69,VLOOKUP(O69,system!$A$2:$F$36,6,FALSE)))</f>
        <v>113991</v>
      </c>
      <c r="T69" s="53">
        <f t="shared" si="13"/>
        <v>41810</v>
      </c>
      <c r="U69" s="53">
        <f t="shared" si="14"/>
        <v>72181</v>
      </c>
      <c r="V69" s="53">
        <f t="shared" si="15"/>
        <v>0</v>
      </c>
      <c r="W69" s="250"/>
      <c r="X69" s="33">
        <v>0</v>
      </c>
      <c r="Y69" s="264"/>
      <c r="Z69" s="7"/>
    </row>
    <row r="70" spans="13:26" x14ac:dyDescent="0.2">
      <c r="M70" s="160">
        <v>68</v>
      </c>
      <c r="N70" s="161">
        <f t="shared" si="10"/>
        <v>353</v>
      </c>
      <c r="O70" s="161">
        <f>IF(OR(N69=0,N69=""),"",IF($C$7&lt;system!I69,"",system!I69))</f>
        <v>6</v>
      </c>
      <c r="P70" s="162">
        <f t="shared" si="11"/>
        <v>44136</v>
      </c>
      <c r="Q70" s="163">
        <f>IF(OR(N69=0,N69="",O70=""),"",IF(N70&lt;0,"",VLOOKUP(O70,system!$A$2:$B$36,2,FALSE)))</f>
        <v>1.55E-2</v>
      </c>
      <c r="R70" s="164">
        <f t="shared" si="12"/>
        <v>32297623</v>
      </c>
      <c r="S70" s="164">
        <f>IF(OR(N69=0,N69="",O70=""),"",IF(R70&lt;VLOOKUP(O70,system!$A$2:$F$36,6,FALSE),R70,VLOOKUP(O70,system!$A$2:$F$36,6,FALSE)))</f>
        <v>113991</v>
      </c>
      <c r="T70" s="164">
        <f t="shared" si="13"/>
        <v>41717</v>
      </c>
      <c r="U70" s="164">
        <f t="shared" si="14"/>
        <v>72274</v>
      </c>
      <c r="V70" s="164">
        <f t="shared" si="15"/>
        <v>0</v>
      </c>
      <c r="W70" s="250"/>
      <c r="X70" s="33">
        <v>0</v>
      </c>
      <c r="Y70" s="264"/>
      <c r="Z70" s="7"/>
    </row>
    <row r="71" spans="13:26" x14ac:dyDescent="0.2">
      <c r="M71" s="36">
        <v>69</v>
      </c>
      <c r="N71" s="51">
        <f t="shared" si="10"/>
        <v>352</v>
      </c>
      <c r="O71" s="51">
        <f>IF(OR(N70=0,N70=""),"",IF($C$7&lt;system!I70,"",system!I70))</f>
        <v>6</v>
      </c>
      <c r="P71" s="125">
        <f t="shared" si="11"/>
        <v>44166</v>
      </c>
      <c r="Q71" s="52">
        <f>IF(OR(N70=0,N70="",O71=""),"",IF(N71&lt;0,"",VLOOKUP(O71,system!$A$2:$B$36,2,FALSE)))</f>
        <v>1.55E-2</v>
      </c>
      <c r="R71" s="53">
        <f t="shared" si="12"/>
        <v>32225349</v>
      </c>
      <c r="S71" s="53">
        <f>IF(OR(N70=0,N70="",O71=""),"",IF(R71&lt;VLOOKUP(O71,system!$A$2:$F$36,6,FALSE),R71,VLOOKUP(O71,system!$A$2:$F$36,6,FALSE)))</f>
        <v>113991</v>
      </c>
      <c r="T71" s="53">
        <f t="shared" si="13"/>
        <v>41624</v>
      </c>
      <c r="U71" s="53">
        <f t="shared" si="14"/>
        <v>72367</v>
      </c>
      <c r="V71" s="53">
        <f t="shared" si="15"/>
        <v>0</v>
      </c>
      <c r="W71" s="250"/>
      <c r="X71" s="33">
        <v>0</v>
      </c>
      <c r="Y71" s="264"/>
      <c r="Z71" s="7"/>
    </row>
    <row r="72" spans="13:26" x14ac:dyDescent="0.2">
      <c r="M72" s="160">
        <v>70</v>
      </c>
      <c r="N72" s="161">
        <f t="shared" si="10"/>
        <v>351</v>
      </c>
      <c r="O72" s="161">
        <f>IF(OR(N71=0,N71=""),"",IF($C$7&lt;system!I71,"",system!I71))</f>
        <v>6</v>
      </c>
      <c r="P72" s="162">
        <f t="shared" si="11"/>
        <v>44197</v>
      </c>
      <c r="Q72" s="163">
        <f>IF(OR(N71=0,N71="",O72=""),"",IF(N72&lt;0,"",VLOOKUP(O72,system!$A$2:$B$36,2,FALSE)))</f>
        <v>1.55E-2</v>
      </c>
      <c r="R72" s="164">
        <f t="shared" si="12"/>
        <v>32152982</v>
      </c>
      <c r="S72" s="164">
        <f>IF(OR(N71=0,N71="",O72=""),"",IF(R72&lt;VLOOKUP(O72,system!$A$2:$F$36,6,FALSE),R72,VLOOKUP(O72,system!$A$2:$F$36,6,FALSE)))</f>
        <v>113991</v>
      </c>
      <c r="T72" s="164">
        <f t="shared" si="13"/>
        <v>41530</v>
      </c>
      <c r="U72" s="164">
        <f t="shared" si="14"/>
        <v>72461</v>
      </c>
      <c r="V72" s="164">
        <f t="shared" si="15"/>
        <v>0</v>
      </c>
      <c r="W72" s="250"/>
      <c r="X72" s="33">
        <v>0</v>
      </c>
      <c r="Y72" s="264"/>
      <c r="Z72" s="7"/>
    </row>
    <row r="73" spans="13:26" x14ac:dyDescent="0.2">
      <c r="M73" s="36">
        <v>71</v>
      </c>
      <c r="N73" s="51">
        <f t="shared" si="10"/>
        <v>350</v>
      </c>
      <c r="O73" s="51">
        <f>IF(OR(N72=0,N72=""),"",IF($C$7&lt;system!I72,"",system!I72))</f>
        <v>6</v>
      </c>
      <c r="P73" s="125">
        <f t="shared" si="11"/>
        <v>44228</v>
      </c>
      <c r="Q73" s="52">
        <f>IF(OR(N72=0,N72="",O73=""),"",IF(N73&lt;0,"",VLOOKUP(O73,system!$A$2:$B$36,2,FALSE)))</f>
        <v>1.55E-2</v>
      </c>
      <c r="R73" s="53">
        <f t="shared" si="12"/>
        <v>32080521</v>
      </c>
      <c r="S73" s="53">
        <f>IF(OR(N72=0,N72="",O73=""),"",IF(R73&lt;VLOOKUP(O73,system!$A$2:$F$36,6,FALSE),R73,VLOOKUP(O73,system!$A$2:$F$36,6,FALSE)))</f>
        <v>113991</v>
      </c>
      <c r="T73" s="53">
        <f t="shared" si="13"/>
        <v>41437</v>
      </c>
      <c r="U73" s="53">
        <f t="shared" si="14"/>
        <v>72554</v>
      </c>
      <c r="V73" s="53">
        <f t="shared" si="15"/>
        <v>0</v>
      </c>
      <c r="W73" s="250"/>
      <c r="X73" s="33">
        <v>0</v>
      </c>
      <c r="Y73" s="264"/>
      <c r="Z73" s="7"/>
    </row>
    <row r="74" spans="13:26" x14ac:dyDescent="0.2">
      <c r="M74" s="165">
        <v>72</v>
      </c>
      <c r="N74" s="166">
        <f t="shared" si="10"/>
        <v>349</v>
      </c>
      <c r="O74" s="166">
        <f>IF(OR(N73=0,N73=""),"",IF($C$7&lt;system!I73,"",system!I73))</f>
        <v>6</v>
      </c>
      <c r="P74" s="167">
        <f t="shared" si="11"/>
        <v>44256</v>
      </c>
      <c r="Q74" s="168">
        <f>IF(OR(N73=0,N73="",O74=""),"",IF(N74&lt;0,"",VLOOKUP(O74,system!$A$2:$B$36,2,FALSE)))</f>
        <v>1.55E-2</v>
      </c>
      <c r="R74" s="169">
        <f t="shared" si="12"/>
        <v>32007967</v>
      </c>
      <c r="S74" s="169">
        <f>IF(OR(N73=0,N73="",O74=""),"",IF(R74&lt;VLOOKUP(O74,system!$A$2:$F$36,6,FALSE),R74,VLOOKUP(O74,system!$A$2:$F$36,6,FALSE)))</f>
        <v>113991</v>
      </c>
      <c r="T74" s="169">
        <f t="shared" si="13"/>
        <v>41343</v>
      </c>
      <c r="U74" s="169">
        <f t="shared" si="14"/>
        <v>72648</v>
      </c>
      <c r="V74" s="169">
        <f t="shared" si="15"/>
        <v>0</v>
      </c>
      <c r="W74" s="251"/>
      <c r="X74" s="34">
        <v>0</v>
      </c>
      <c r="Y74" s="265"/>
      <c r="Z74" s="7"/>
    </row>
    <row r="75" spans="13:26" x14ac:dyDescent="0.2">
      <c r="M75" s="35">
        <v>73</v>
      </c>
      <c r="N75" s="48">
        <f t="shared" si="10"/>
        <v>348</v>
      </c>
      <c r="O75" s="48">
        <f>IF(OR(N74=0,N74=""),"",IF($C$7&lt;system!I74,"",system!I74))</f>
        <v>7</v>
      </c>
      <c r="P75" s="123">
        <f t="shared" si="11"/>
        <v>44287</v>
      </c>
      <c r="Q75" s="49">
        <f>IF(OR(N74=0,N74="",O75=""),"",IF(N75&lt;0,"",VLOOKUP(O75,system!$A$2:$B$36,2,FALSE)))</f>
        <v>1.55E-2</v>
      </c>
      <c r="R75" s="50">
        <f t="shared" si="12"/>
        <v>31935319</v>
      </c>
      <c r="S75" s="50">
        <f>IF(OR(N74=0,N74="",O75=""),"",IF(R75&lt;VLOOKUP(O75,system!$A$2:$F$36,6,FALSE),R75,VLOOKUP(O75,system!$A$2:$F$36,6,FALSE)))</f>
        <v>113991</v>
      </c>
      <c r="T75" s="50">
        <f t="shared" si="13"/>
        <v>41249</v>
      </c>
      <c r="U75" s="50">
        <f t="shared" si="14"/>
        <v>72742</v>
      </c>
      <c r="V75" s="50">
        <f t="shared" si="15"/>
        <v>0</v>
      </c>
      <c r="W75" s="249">
        <f>IF(ISNA(VLOOKUP(O75,$B$28:$C$62,2,FALSE)),0,VLOOKUP(O75,$B$28:$C$62,2,FALSE))</f>
        <v>0</v>
      </c>
      <c r="X75" s="32">
        <v>0</v>
      </c>
      <c r="Y75" s="260">
        <f>IF(O75="","",ROUND(system!$AJ$5/100*R75,-2))</f>
        <v>174700</v>
      </c>
      <c r="Z75" s="7"/>
    </row>
    <row r="76" spans="13:26" x14ac:dyDescent="0.2">
      <c r="M76" s="37">
        <v>74</v>
      </c>
      <c r="N76" s="38">
        <f t="shared" si="10"/>
        <v>347</v>
      </c>
      <c r="O76" s="38">
        <f>IF(OR(N75=0,N75=""),"",IF($C$7&lt;system!I75,"",system!I75))</f>
        <v>7</v>
      </c>
      <c r="P76" s="124">
        <f t="shared" si="11"/>
        <v>44317</v>
      </c>
      <c r="Q76" s="39">
        <f>IF(OR(N75=0,N75="",O76=""),"",IF(N76&lt;0,"",VLOOKUP(O76,system!$A$2:$B$36,2,FALSE)))</f>
        <v>1.55E-2</v>
      </c>
      <c r="R76" s="40">
        <f t="shared" si="12"/>
        <v>31862577</v>
      </c>
      <c r="S76" s="40">
        <f>IF(OR(N75=0,N75="",O76=""),"",IF(R76&lt;VLOOKUP(O76,system!$A$2:$F$36,6,FALSE),R76,VLOOKUP(O76,system!$A$2:$F$36,6,FALSE)))</f>
        <v>113991</v>
      </c>
      <c r="T76" s="40">
        <f t="shared" si="13"/>
        <v>41155</v>
      </c>
      <c r="U76" s="40">
        <f t="shared" si="14"/>
        <v>72836</v>
      </c>
      <c r="V76" s="40">
        <f t="shared" si="15"/>
        <v>0</v>
      </c>
      <c r="W76" s="250"/>
      <c r="X76" s="33">
        <v>0</v>
      </c>
      <c r="Y76" s="261"/>
      <c r="Z76" s="7"/>
    </row>
    <row r="77" spans="13:26" x14ac:dyDescent="0.2">
      <c r="M77" s="36">
        <v>75</v>
      </c>
      <c r="N77" s="51">
        <f t="shared" si="10"/>
        <v>346</v>
      </c>
      <c r="O77" s="51">
        <f>IF(OR(N76=0,N76=""),"",IF($C$7&lt;system!I76,"",system!I76))</f>
        <v>7</v>
      </c>
      <c r="P77" s="125">
        <f t="shared" si="11"/>
        <v>44348</v>
      </c>
      <c r="Q77" s="52">
        <f>IF(OR(N76=0,N76="",O77=""),"",IF(N77&lt;0,"",VLOOKUP(O77,system!$A$2:$B$36,2,FALSE)))</f>
        <v>1.55E-2</v>
      </c>
      <c r="R77" s="53">
        <f t="shared" si="12"/>
        <v>31789741</v>
      </c>
      <c r="S77" s="53">
        <f>IF(OR(N76=0,N76="",O77=""),"",IF(R77&lt;VLOOKUP(O77,system!$A$2:$F$36,6,FALSE),R77,VLOOKUP(O77,system!$A$2:$F$36,6,FALSE)))</f>
        <v>113991</v>
      </c>
      <c r="T77" s="53">
        <f t="shared" si="13"/>
        <v>41061</v>
      </c>
      <c r="U77" s="53">
        <f t="shared" si="14"/>
        <v>72930</v>
      </c>
      <c r="V77" s="53">
        <f t="shared" si="15"/>
        <v>0</v>
      </c>
      <c r="W77" s="250"/>
      <c r="X77" s="33">
        <v>0</v>
      </c>
      <c r="Y77" s="261"/>
      <c r="Z77" s="7"/>
    </row>
    <row r="78" spans="13:26" x14ac:dyDescent="0.2">
      <c r="M78" s="37">
        <v>76</v>
      </c>
      <c r="N78" s="38">
        <f t="shared" si="10"/>
        <v>345</v>
      </c>
      <c r="O78" s="38">
        <f>IF(OR(N77=0,N77=""),"",IF($C$7&lt;system!I77,"",system!I77))</f>
        <v>7</v>
      </c>
      <c r="P78" s="124">
        <f t="shared" si="11"/>
        <v>44378</v>
      </c>
      <c r="Q78" s="39">
        <f>IF(OR(N77=0,N77="",O78=""),"",IF(N78&lt;0,"",VLOOKUP(O78,system!$A$2:$B$36,2,FALSE)))</f>
        <v>1.55E-2</v>
      </c>
      <c r="R78" s="40">
        <f t="shared" si="12"/>
        <v>31716811</v>
      </c>
      <c r="S78" s="40">
        <f>IF(OR(N77=0,N77="",O78=""),"",IF(R78&lt;VLOOKUP(O78,system!$A$2:$F$36,6,FALSE),R78,VLOOKUP(O78,system!$A$2:$F$36,6,FALSE)))</f>
        <v>113991</v>
      </c>
      <c r="T78" s="40">
        <f t="shared" si="13"/>
        <v>40967</v>
      </c>
      <c r="U78" s="40">
        <f t="shared" si="14"/>
        <v>73024</v>
      </c>
      <c r="V78" s="40">
        <f t="shared" si="15"/>
        <v>0</v>
      </c>
      <c r="W78" s="250"/>
      <c r="X78" s="33">
        <v>0</v>
      </c>
      <c r="Y78" s="261"/>
      <c r="Z78" s="7"/>
    </row>
    <row r="79" spans="13:26" x14ac:dyDescent="0.2">
      <c r="M79" s="36">
        <v>77</v>
      </c>
      <c r="N79" s="51">
        <f t="shared" si="10"/>
        <v>344</v>
      </c>
      <c r="O79" s="51">
        <f>IF(OR(N78=0,N78=""),"",IF($C$7&lt;system!I78,"",system!I78))</f>
        <v>7</v>
      </c>
      <c r="P79" s="125">
        <f t="shared" si="11"/>
        <v>44409</v>
      </c>
      <c r="Q79" s="52">
        <f>IF(OR(N78=0,N78="",O79=""),"",IF(N79&lt;0,"",VLOOKUP(O79,system!$A$2:$B$36,2,FALSE)))</f>
        <v>1.55E-2</v>
      </c>
      <c r="R79" s="53">
        <f t="shared" si="12"/>
        <v>31643787</v>
      </c>
      <c r="S79" s="53">
        <f>IF(OR(N78=0,N78="",O79=""),"",IF(R79&lt;VLOOKUP(O79,system!$A$2:$F$36,6,FALSE),R79,VLOOKUP(O79,system!$A$2:$F$36,6,FALSE)))</f>
        <v>113991</v>
      </c>
      <c r="T79" s="53">
        <f t="shared" si="13"/>
        <v>40873</v>
      </c>
      <c r="U79" s="53">
        <f t="shared" si="14"/>
        <v>73118</v>
      </c>
      <c r="V79" s="53">
        <f t="shared" si="15"/>
        <v>0</v>
      </c>
      <c r="W79" s="250"/>
      <c r="X79" s="33">
        <v>0</v>
      </c>
      <c r="Y79" s="261"/>
      <c r="Z79" s="7"/>
    </row>
    <row r="80" spans="13:26" x14ac:dyDescent="0.2">
      <c r="M80" s="37">
        <v>78</v>
      </c>
      <c r="N80" s="38">
        <f t="shared" si="10"/>
        <v>343</v>
      </c>
      <c r="O80" s="38">
        <f>IF(OR(N79=0,N79=""),"",IF($C$7&lt;system!I79,"",system!I79))</f>
        <v>7</v>
      </c>
      <c r="P80" s="124">
        <f t="shared" si="11"/>
        <v>44440</v>
      </c>
      <c r="Q80" s="39">
        <f>IF(OR(N79=0,N79="",O80=""),"",IF(N80&lt;0,"",VLOOKUP(O80,system!$A$2:$B$36,2,FALSE)))</f>
        <v>1.55E-2</v>
      </c>
      <c r="R80" s="40">
        <f t="shared" si="12"/>
        <v>31570669</v>
      </c>
      <c r="S80" s="40">
        <f>IF(OR(N79=0,N79="",O80=""),"",IF(R80&lt;VLOOKUP(O80,system!$A$2:$F$36,6,FALSE),R80,VLOOKUP(O80,system!$A$2:$F$36,6,FALSE)))</f>
        <v>113991</v>
      </c>
      <c r="T80" s="40">
        <f t="shared" si="13"/>
        <v>40778</v>
      </c>
      <c r="U80" s="40">
        <f t="shared" si="14"/>
        <v>73213</v>
      </c>
      <c r="V80" s="40">
        <f t="shared" si="15"/>
        <v>0</v>
      </c>
      <c r="W80" s="250"/>
      <c r="X80" s="33">
        <v>0</v>
      </c>
      <c r="Y80" s="261"/>
      <c r="Z80" s="7"/>
    </row>
    <row r="81" spans="1:27" x14ac:dyDescent="0.2">
      <c r="B81" s="270" t="s">
        <v>76</v>
      </c>
      <c r="C81" s="271"/>
      <c r="D81" s="271"/>
      <c r="E81" s="271"/>
      <c r="F81" s="271"/>
      <c r="G81" s="271"/>
      <c r="H81" s="271"/>
      <c r="I81" s="271"/>
      <c r="J81" s="271"/>
      <c r="K81" s="271"/>
      <c r="M81" s="36">
        <v>79</v>
      </c>
      <c r="N81" s="51">
        <f t="shared" si="10"/>
        <v>342</v>
      </c>
      <c r="O81" s="51">
        <f>IF(OR(N80=0,N80=""),"",IF($C$7&lt;system!I80,"",system!I80))</f>
        <v>7</v>
      </c>
      <c r="P81" s="125">
        <f t="shared" si="11"/>
        <v>44470</v>
      </c>
      <c r="Q81" s="52">
        <f>IF(OR(N80=0,N80="",O81=""),"",IF(N81&lt;0,"",VLOOKUP(O81,system!$A$2:$B$36,2,FALSE)))</f>
        <v>1.55E-2</v>
      </c>
      <c r="R81" s="53">
        <f t="shared" si="12"/>
        <v>31497456</v>
      </c>
      <c r="S81" s="53">
        <f>IF(OR(N80=0,N80="",O81=""),"",IF(R81&lt;VLOOKUP(O81,system!$A$2:$F$36,6,FALSE),R81,VLOOKUP(O81,system!$A$2:$F$36,6,FALSE)))</f>
        <v>113991</v>
      </c>
      <c r="T81" s="53">
        <f t="shared" si="13"/>
        <v>40684</v>
      </c>
      <c r="U81" s="53">
        <f t="shared" si="14"/>
        <v>73307</v>
      </c>
      <c r="V81" s="53">
        <f t="shared" si="15"/>
        <v>0</v>
      </c>
      <c r="W81" s="250"/>
      <c r="X81" s="33">
        <v>0</v>
      </c>
      <c r="Y81" s="261"/>
      <c r="Z81" s="7"/>
    </row>
    <row r="82" spans="1:27" x14ac:dyDescent="0.2">
      <c r="B82" s="271"/>
      <c r="C82" s="271"/>
      <c r="D82" s="271"/>
      <c r="E82" s="271"/>
      <c r="F82" s="271"/>
      <c r="G82" s="271"/>
      <c r="H82" s="271"/>
      <c r="I82" s="271"/>
      <c r="J82" s="271"/>
      <c r="K82" s="271"/>
      <c r="M82" s="37">
        <v>80</v>
      </c>
      <c r="N82" s="38">
        <f t="shared" si="10"/>
        <v>341</v>
      </c>
      <c r="O82" s="38">
        <f>IF(OR(N81=0,N81=""),"",IF($C$7&lt;system!I81,"",system!I81))</f>
        <v>7</v>
      </c>
      <c r="P82" s="124">
        <f t="shared" si="11"/>
        <v>44501</v>
      </c>
      <c r="Q82" s="39">
        <f>IF(OR(N81=0,N81="",O82=""),"",IF(N82&lt;0,"",VLOOKUP(O82,system!$A$2:$B$36,2,FALSE)))</f>
        <v>1.55E-2</v>
      </c>
      <c r="R82" s="40">
        <f t="shared" si="12"/>
        <v>31424149</v>
      </c>
      <c r="S82" s="40">
        <f>IF(OR(N81=0,N81="",O82=""),"",IF(R82&lt;VLOOKUP(O82,system!$A$2:$F$36,6,FALSE),R82,VLOOKUP(O82,system!$A$2:$F$36,6,FALSE)))</f>
        <v>113991</v>
      </c>
      <c r="T82" s="40">
        <f t="shared" si="13"/>
        <v>40589</v>
      </c>
      <c r="U82" s="40">
        <f t="shared" si="14"/>
        <v>73402</v>
      </c>
      <c r="V82" s="40">
        <f t="shared" si="15"/>
        <v>0</v>
      </c>
      <c r="W82" s="250"/>
      <c r="X82" s="33">
        <v>0</v>
      </c>
      <c r="Y82" s="261"/>
      <c r="Z82" s="7"/>
    </row>
    <row r="83" spans="1:27" x14ac:dyDescent="0.2">
      <c r="B83" s="271"/>
      <c r="C83" s="271"/>
      <c r="D83" s="271"/>
      <c r="E83" s="271"/>
      <c r="F83" s="271"/>
      <c r="G83" s="271"/>
      <c r="H83" s="271"/>
      <c r="I83" s="271"/>
      <c r="J83" s="271"/>
      <c r="K83" s="271"/>
      <c r="M83" s="36">
        <v>81</v>
      </c>
      <c r="N83" s="51">
        <f t="shared" si="10"/>
        <v>340</v>
      </c>
      <c r="O83" s="51">
        <f>IF(OR(N82=0,N82=""),"",IF($C$7&lt;system!I82,"",system!I82))</f>
        <v>7</v>
      </c>
      <c r="P83" s="125">
        <f t="shared" si="11"/>
        <v>44531</v>
      </c>
      <c r="Q83" s="52">
        <f>IF(OR(N82=0,N82="",O83=""),"",IF(N83&lt;0,"",VLOOKUP(O83,system!$A$2:$B$36,2,FALSE)))</f>
        <v>1.55E-2</v>
      </c>
      <c r="R83" s="53">
        <f t="shared" si="12"/>
        <v>31350747</v>
      </c>
      <c r="S83" s="53">
        <f>IF(OR(N82=0,N82="",O83=""),"",IF(R83&lt;VLOOKUP(O83,system!$A$2:$F$36,6,FALSE),R83,VLOOKUP(O83,system!$A$2:$F$36,6,FALSE)))</f>
        <v>113991</v>
      </c>
      <c r="T83" s="53">
        <f t="shared" si="13"/>
        <v>40494</v>
      </c>
      <c r="U83" s="53">
        <f t="shared" si="14"/>
        <v>73497</v>
      </c>
      <c r="V83" s="53">
        <f t="shared" si="15"/>
        <v>0</v>
      </c>
      <c r="W83" s="250"/>
      <c r="X83" s="33">
        <v>0</v>
      </c>
      <c r="Y83" s="261"/>
      <c r="Z83" s="7"/>
    </row>
    <row r="84" spans="1:27" x14ac:dyDescent="0.2">
      <c r="B84" s="271"/>
      <c r="C84" s="271"/>
      <c r="D84" s="271"/>
      <c r="E84" s="271"/>
      <c r="F84" s="271"/>
      <c r="G84" s="271"/>
      <c r="H84" s="271"/>
      <c r="I84" s="271"/>
      <c r="J84" s="271"/>
      <c r="K84" s="271"/>
      <c r="M84" s="37">
        <v>82</v>
      </c>
      <c r="N84" s="38">
        <f t="shared" si="10"/>
        <v>339</v>
      </c>
      <c r="O84" s="38">
        <f>IF(OR(N83=0,N83=""),"",IF($C$7&lt;system!I83,"",system!I83))</f>
        <v>7</v>
      </c>
      <c r="P84" s="124">
        <f t="shared" si="11"/>
        <v>44562</v>
      </c>
      <c r="Q84" s="39">
        <f>IF(OR(N83=0,N83="",O84=""),"",IF(N84&lt;0,"",VLOOKUP(O84,system!$A$2:$B$36,2,FALSE)))</f>
        <v>1.55E-2</v>
      </c>
      <c r="R84" s="40">
        <f t="shared" si="12"/>
        <v>31277250</v>
      </c>
      <c r="S84" s="40">
        <f>IF(OR(N83=0,N83="",O84=""),"",IF(R84&lt;VLOOKUP(O84,system!$A$2:$F$36,6,FALSE),R84,VLOOKUP(O84,system!$A$2:$F$36,6,FALSE)))</f>
        <v>113991</v>
      </c>
      <c r="T84" s="40">
        <f t="shared" si="13"/>
        <v>40399</v>
      </c>
      <c r="U84" s="40">
        <f t="shared" si="14"/>
        <v>73592</v>
      </c>
      <c r="V84" s="40">
        <f t="shared" si="15"/>
        <v>0</v>
      </c>
      <c r="W84" s="250"/>
      <c r="X84" s="33">
        <v>0</v>
      </c>
      <c r="Y84" s="261"/>
      <c r="Z84" s="7"/>
    </row>
    <row r="85" spans="1:27" ht="13.5" thickBot="1" x14ac:dyDescent="0.25">
      <c r="M85" s="36">
        <v>83</v>
      </c>
      <c r="N85" s="51">
        <f t="shared" si="10"/>
        <v>338</v>
      </c>
      <c r="O85" s="51">
        <f>IF(OR(N84=0,N84=""),"",IF($C$7&lt;system!I84,"",system!I84))</f>
        <v>7</v>
      </c>
      <c r="P85" s="125">
        <f t="shared" si="11"/>
        <v>44593</v>
      </c>
      <c r="Q85" s="52">
        <f>IF(OR(N84=0,N84="",O85=""),"",IF(N85&lt;0,"",VLOOKUP(O85,system!$A$2:$B$36,2,FALSE)))</f>
        <v>1.55E-2</v>
      </c>
      <c r="R85" s="53">
        <f t="shared" si="12"/>
        <v>31203658</v>
      </c>
      <c r="S85" s="53">
        <f>IF(OR(N84=0,N84="",O85=""),"",IF(R85&lt;VLOOKUP(O85,system!$A$2:$F$36,6,FALSE),R85,VLOOKUP(O85,system!$A$2:$F$36,6,FALSE)))</f>
        <v>113991</v>
      </c>
      <c r="T85" s="53">
        <f t="shared" si="13"/>
        <v>40304</v>
      </c>
      <c r="U85" s="53">
        <f t="shared" si="14"/>
        <v>73687</v>
      </c>
      <c r="V85" s="53">
        <f t="shared" si="15"/>
        <v>0</v>
      </c>
      <c r="W85" s="250"/>
      <c r="X85" s="33">
        <v>0</v>
      </c>
      <c r="Y85" s="261"/>
      <c r="Z85" s="7"/>
    </row>
    <row r="86" spans="1:27" x14ac:dyDescent="0.2">
      <c r="B86" s="219"/>
      <c r="C86" s="184" t="s">
        <v>69</v>
      </c>
      <c r="D86" s="184" t="s">
        <v>70</v>
      </c>
      <c r="E86" s="221" t="s">
        <v>71</v>
      </c>
      <c r="F86" s="184" t="s">
        <v>72</v>
      </c>
      <c r="G86" s="231" t="s">
        <v>79</v>
      </c>
      <c r="M86" s="41">
        <v>84</v>
      </c>
      <c r="N86" s="42">
        <f t="shared" si="10"/>
        <v>337</v>
      </c>
      <c r="O86" s="42">
        <f>IF(OR(N85=0,N85=""),"",IF($C$7&lt;system!I85,"",system!I85))</f>
        <v>7</v>
      </c>
      <c r="P86" s="126">
        <f t="shared" si="11"/>
        <v>44621</v>
      </c>
      <c r="Q86" s="43">
        <f>IF(OR(N85=0,N85="",O86=""),"",IF(N86&lt;0,"",VLOOKUP(O86,system!$A$2:$B$36,2,FALSE)))</f>
        <v>1.55E-2</v>
      </c>
      <c r="R86" s="44">
        <f t="shared" si="12"/>
        <v>31129971</v>
      </c>
      <c r="S86" s="44">
        <f>IF(OR(N85=0,N85="",O86=""),"",IF(R86&lt;VLOOKUP(O86,system!$A$2:$F$36,6,FALSE),R86,VLOOKUP(O86,system!$A$2:$F$36,6,FALSE)))</f>
        <v>113991</v>
      </c>
      <c r="T86" s="44">
        <f t="shared" si="13"/>
        <v>40209</v>
      </c>
      <c r="U86" s="44">
        <f t="shared" si="14"/>
        <v>73782</v>
      </c>
      <c r="V86" s="44">
        <f t="shared" si="15"/>
        <v>0</v>
      </c>
      <c r="W86" s="251"/>
      <c r="X86" s="34">
        <v>0</v>
      </c>
      <c r="Y86" s="262"/>
      <c r="Z86" s="7"/>
    </row>
    <row r="87" spans="1:27" x14ac:dyDescent="0.2">
      <c r="B87" s="272" t="s">
        <v>73</v>
      </c>
      <c r="C87" s="191" t="str">
        <f>IF(メイン!C11="","",メイン!C11&amp;"～"&amp;メイン!E11&amp;"年目")</f>
        <v>1～5年目</v>
      </c>
      <c r="D87" s="215">
        <f>IF(メイン!$C11="","",メイン!H11)</f>
        <v>103255</v>
      </c>
      <c r="E87" s="222">
        <f>IF(メイン!$C11="","",メイン!I11)</f>
        <v>17091.666666666668</v>
      </c>
      <c r="F87" s="215">
        <f>IF(メイン!$C11="","",メイン!J11)</f>
        <v>120346.66666666667</v>
      </c>
      <c r="G87" s="281"/>
      <c r="M87" s="35">
        <v>85</v>
      </c>
      <c r="N87" s="48">
        <f t="shared" si="10"/>
        <v>336</v>
      </c>
      <c r="O87" s="48">
        <f>IF(OR(N86=0,N86=""),"",IF($C$7&lt;system!I86,"",system!I86))</f>
        <v>8</v>
      </c>
      <c r="P87" s="123">
        <f t="shared" si="11"/>
        <v>44652</v>
      </c>
      <c r="Q87" s="49">
        <f>IF(OR(N86=0,N86="",O87=""),"",IF(N87&lt;0,"",VLOOKUP(O87,system!$A$2:$B$36,2,FALSE)))</f>
        <v>1.55E-2</v>
      </c>
      <c r="R87" s="50">
        <f t="shared" si="12"/>
        <v>31056189</v>
      </c>
      <c r="S87" s="50">
        <f>IF(OR(N86=0,N86="",O87=""),"",IF(R87&lt;VLOOKUP(O87,system!$A$2:$F$36,6,FALSE),R87,VLOOKUP(O87,system!$A$2:$F$36,6,FALSE)))</f>
        <v>113991</v>
      </c>
      <c r="T87" s="50">
        <f t="shared" si="13"/>
        <v>40114</v>
      </c>
      <c r="U87" s="50">
        <f t="shared" si="14"/>
        <v>73877</v>
      </c>
      <c r="V87" s="50">
        <f t="shared" si="15"/>
        <v>0</v>
      </c>
      <c r="W87" s="249">
        <f>IF(ISNA(VLOOKUP(O87,$B$28:$C$62,2,FALSE)),0,VLOOKUP(O87,$B$28:$C$62,2,FALSE))</f>
        <v>0</v>
      </c>
      <c r="X87" s="32">
        <v>0</v>
      </c>
      <c r="Y87" s="263">
        <f>IF(O87="","",ROUND(system!$AJ$5/100*R87,-2))</f>
        <v>169900</v>
      </c>
      <c r="Z87" s="7"/>
    </row>
    <row r="88" spans="1:27" x14ac:dyDescent="0.2">
      <c r="B88" s="273"/>
      <c r="C88" s="192" t="str">
        <f>IF(メイン!C12="","",メイン!C12&amp;"～"&amp;メイン!E12&amp;"年目")</f>
        <v>6～20年目</v>
      </c>
      <c r="D88" s="216">
        <f>IF(メイン!$C12="","",メイン!H12)</f>
        <v>113991</v>
      </c>
      <c r="E88" s="223">
        <f>IF(メイン!$C12="","",メイン!I12)</f>
        <v>14950</v>
      </c>
      <c r="F88" s="216">
        <f>IF(メイン!$C12="","",メイン!J12)</f>
        <v>128941</v>
      </c>
      <c r="G88" s="282"/>
      <c r="M88" s="160">
        <v>86</v>
      </c>
      <c r="N88" s="161">
        <f t="shared" si="10"/>
        <v>335</v>
      </c>
      <c r="O88" s="161">
        <f>IF(OR(N87=0,N87=""),"",IF($C$7&lt;system!I87,"",system!I87))</f>
        <v>8</v>
      </c>
      <c r="P88" s="162">
        <f t="shared" si="11"/>
        <v>44682</v>
      </c>
      <c r="Q88" s="163">
        <f>IF(OR(N87=0,N87="",O88=""),"",IF(N88&lt;0,"",VLOOKUP(O88,system!$A$2:$B$36,2,FALSE)))</f>
        <v>1.55E-2</v>
      </c>
      <c r="R88" s="164">
        <f t="shared" si="12"/>
        <v>30982312</v>
      </c>
      <c r="S88" s="164">
        <f>IF(OR(N87=0,N87="",O88=""),"",IF(R88&lt;VLOOKUP(O88,system!$A$2:$F$36,6,FALSE),R88,VLOOKUP(O88,system!$A$2:$F$36,6,FALSE)))</f>
        <v>113991</v>
      </c>
      <c r="T88" s="164">
        <f t="shared" si="13"/>
        <v>40018</v>
      </c>
      <c r="U88" s="164">
        <f t="shared" si="14"/>
        <v>73973</v>
      </c>
      <c r="V88" s="164">
        <f t="shared" si="15"/>
        <v>0</v>
      </c>
      <c r="W88" s="250"/>
      <c r="X88" s="33">
        <v>0</v>
      </c>
      <c r="Y88" s="264"/>
      <c r="Z88" s="7"/>
    </row>
    <row r="89" spans="1:27" x14ac:dyDescent="0.2">
      <c r="A89" s="18"/>
      <c r="B89" s="274"/>
      <c r="C89" s="193" t="str">
        <f>IF(メイン!C13="","",メイン!C13&amp;"～"&amp;メイン!E13&amp;"年目")</f>
        <v>21～35年目</v>
      </c>
      <c r="D89" s="217">
        <f>IF(メイン!$C13="","",メイン!H13)</f>
        <v>116484</v>
      </c>
      <c r="E89" s="224">
        <f>IF(メイン!$C13="","",メイン!I13)</f>
        <v>8341.6666666666661</v>
      </c>
      <c r="F89" s="217">
        <f>IF(メイン!$C13="","",メイン!J13)</f>
        <v>124825.66666666667</v>
      </c>
      <c r="G89" s="283"/>
      <c r="H89" s="18"/>
      <c r="I89" s="18"/>
      <c r="J89" s="18"/>
      <c r="K89" s="18"/>
      <c r="M89" s="36">
        <v>87</v>
      </c>
      <c r="N89" s="51">
        <f t="shared" si="10"/>
        <v>334</v>
      </c>
      <c r="O89" s="51">
        <f>IF(OR(N88=0,N88=""),"",IF($C$7&lt;system!I88,"",system!I88))</f>
        <v>8</v>
      </c>
      <c r="P89" s="125">
        <f t="shared" si="11"/>
        <v>44713</v>
      </c>
      <c r="Q89" s="52">
        <f>IF(OR(N88=0,N88="",O89=""),"",IF(N89&lt;0,"",VLOOKUP(O89,system!$A$2:$B$36,2,FALSE)))</f>
        <v>1.55E-2</v>
      </c>
      <c r="R89" s="53">
        <f t="shared" si="12"/>
        <v>30908339</v>
      </c>
      <c r="S89" s="53">
        <f>IF(OR(N88=0,N88="",O89=""),"",IF(R89&lt;VLOOKUP(O89,system!$A$2:$F$36,6,FALSE),R89,VLOOKUP(O89,system!$A$2:$F$36,6,FALSE)))</f>
        <v>113991</v>
      </c>
      <c r="T89" s="53">
        <f t="shared" si="13"/>
        <v>39923</v>
      </c>
      <c r="U89" s="53">
        <f t="shared" si="14"/>
        <v>74068</v>
      </c>
      <c r="V89" s="53">
        <f t="shared" si="15"/>
        <v>0</v>
      </c>
      <c r="W89" s="250"/>
      <c r="X89" s="33">
        <v>0</v>
      </c>
      <c r="Y89" s="264"/>
      <c r="Z89" s="7"/>
    </row>
    <row r="90" spans="1:27" x14ac:dyDescent="0.2">
      <c r="A90" s="18"/>
      <c r="B90" s="275" t="s">
        <v>74</v>
      </c>
      <c r="C90" s="194" t="str">
        <f>IF(比較1!C11="","",比較1!C11&amp;"～"&amp;比較1!E11&amp;"年目")</f>
        <v>1～5年目</v>
      </c>
      <c r="D90" s="198">
        <f>IF(比較1!$C11="","",比較1!H11)</f>
        <v>103255</v>
      </c>
      <c r="E90" s="225">
        <f>IF(比較1!$C11="","",比較1!I11)</f>
        <v>17091.666666666668</v>
      </c>
      <c r="F90" s="198">
        <f>IF(比較1!$C11="","",比較1!J11)</f>
        <v>120346.66666666667</v>
      </c>
      <c r="G90" s="199">
        <f>F90-$F$87</f>
        <v>0</v>
      </c>
      <c r="H90" s="18"/>
      <c r="I90" s="18"/>
      <c r="J90" s="18"/>
      <c r="K90" s="18"/>
      <c r="M90" s="160">
        <v>88</v>
      </c>
      <c r="N90" s="161">
        <f t="shared" si="10"/>
        <v>333</v>
      </c>
      <c r="O90" s="161">
        <f>IF(OR(N89=0,N89=""),"",IF($C$7&lt;system!I89,"",system!I89))</f>
        <v>8</v>
      </c>
      <c r="P90" s="162">
        <f t="shared" si="11"/>
        <v>44743</v>
      </c>
      <c r="Q90" s="163">
        <f>IF(OR(N89=0,N89="",O90=""),"",IF(N90&lt;0,"",VLOOKUP(O90,system!$A$2:$B$36,2,FALSE)))</f>
        <v>1.55E-2</v>
      </c>
      <c r="R90" s="164">
        <f t="shared" si="12"/>
        <v>30834271</v>
      </c>
      <c r="S90" s="164">
        <f>IF(OR(N89=0,N89="",O90=""),"",IF(R90&lt;VLOOKUP(O90,system!$A$2:$F$36,6,FALSE),R90,VLOOKUP(O90,system!$A$2:$F$36,6,FALSE)))</f>
        <v>113991</v>
      </c>
      <c r="T90" s="164">
        <f t="shared" si="13"/>
        <v>39827</v>
      </c>
      <c r="U90" s="164">
        <f t="shared" si="14"/>
        <v>74164</v>
      </c>
      <c r="V90" s="164">
        <f t="shared" si="15"/>
        <v>0</v>
      </c>
      <c r="W90" s="250"/>
      <c r="X90" s="33">
        <v>0</v>
      </c>
      <c r="Y90" s="264"/>
      <c r="Z90" s="7"/>
    </row>
    <row r="91" spans="1:27" s="18" customFormat="1" x14ac:dyDescent="0.2">
      <c r="B91" s="276"/>
      <c r="C91" s="38" t="str">
        <f>IF(比較1!C12="","",比較1!C12&amp;"～"&amp;比較1!E12&amp;"年目")</f>
        <v>6～20年目</v>
      </c>
      <c r="D91" s="40">
        <f>IF(比較1!$C12="","",比較1!H12)</f>
        <v>113991</v>
      </c>
      <c r="E91" s="226">
        <f>IF(比較1!$C12="","",比較1!I12)</f>
        <v>14950</v>
      </c>
      <c r="F91" s="40">
        <f>IF(比較1!$C12="","",比較1!J12)</f>
        <v>128941</v>
      </c>
      <c r="G91" s="200">
        <f>F91-$F$88</f>
        <v>0</v>
      </c>
      <c r="L91"/>
      <c r="M91" s="36">
        <v>89</v>
      </c>
      <c r="N91" s="51">
        <f t="shared" si="10"/>
        <v>332</v>
      </c>
      <c r="O91" s="51">
        <f>IF(OR(N90=0,N90=""),"",IF($C$7&lt;system!I90,"",system!I90))</f>
        <v>8</v>
      </c>
      <c r="P91" s="125">
        <f t="shared" si="11"/>
        <v>44774</v>
      </c>
      <c r="Q91" s="52">
        <f>IF(OR(N90=0,N90="",O91=""),"",IF(N91&lt;0,"",VLOOKUP(O91,system!$A$2:$B$36,2,FALSE)))</f>
        <v>1.55E-2</v>
      </c>
      <c r="R91" s="53">
        <f t="shared" si="12"/>
        <v>30760107</v>
      </c>
      <c r="S91" s="53">
        <f>IF(OR(N90=0,N90="",O91=""),"",IF(R91&lt;VLOOKUP(O91,system!$A$2:$F$36,6,FALSE),R91,VLOOKUP(O91,system!$A$2:$F$36,6,FALSE)))</f>
        <v>113991</v>
      </c>
      <c r="T91" s="53">
        <f t="shared" si="13"/>
        <v>39731</v>
      </c>
      <c r="U91" s="53">
        <f t="shared" si="14"/>
        <v>74260</v>
      </c>
      <c r="V91" s="53">
        <f t="shared" si="15"/>
        <v>0</v>
      </c>
      <c r="W91" s="250"/>
      <c r="X91" s="33">
        <v>0</v>
      </c>
      <c r="Y91" s="264"/>
      <c r="Z91" s="7"/>
      <c r="AA91"/>
    </row>
    <row r="92" spans="1:27" s="18" customFormat="1" x14ac:dyDescent="0.2">
      <c r="B92" s="277"/>
      <c r="C92" s="42" t="str">
        <f>IF(比較1!C13="","",比較1!C13&amp;"～"&amp;比較1!E13&amp;"年目")</f>
        <v>21～35年目</v>
      </c>
      <c r="D92" s="44">
        <f>IF(比較1!$C13="","",比較1!H13)</f>
        <v>116484</v>
      </c>
      <c r="E92" s="227">
        <f>IF(比較1!$C13="","",比較1!I13)</f>
        <v>8341.6666666666661</v>
      </c>
      <c r="F92" s="44">
        <f>IF(比較1!$C13="","",比較1!J13)</f>
        <v>124825.66666666667</v>
      </c>
      <c r="G92" s="200">
        <f>IF($F$89="","",F92-$F$89)</f>
        <v>0</v>
      </c>
      <c r="L92"/>
      <c r="M92" s="160">
        <v>90</v>
      </c>
      <c r="N92" s="161">
        <f t="shared" si="10"/>
        <v>331</v>
      </c>
      <c r="O92" s="161">
        <f>IF(OR(N91=0,N91=""),"",IF($C$7&lt;system!I91,"",system!I91))</f>
        <v>8</v>
      </c>
      <c r="P92" s="162">
        <f t="shared" si="11"/>
        <v>44805</v>
      </c>
      <c r="Q92" s="163">
        <f>IF(OR(N91=0,N91="",O92=""),"",IF(N92&lt;0,"",VLOOKUP(O92,system!$A$2:$B$36,2,FALSE)))</f>
        <v>1.55E-2</v>
      </c>
      <c r="R92" s="164">
        <f t="shared" si="12"/>
        <v>30685847</v>
      </c>
      <c r="S92" s="164">
        <f>IF(OR(N91=0,N91="",O92=""),"",IF(R92&lt;VLOOKUP(O92,system!$A$2:$F$36,6,FALSE),R92,VLOOKUP(O92,system!$A$2:$F$36,6,FALSE)))</f>
        <v>113991</v>
      </c>
      <c r="T92" s="164">
        <f t="shared" si="13"/>
        <v>39635</v>
      </c>
      <c r="U92" s="164">
        <f t="shared" si="14"/>
        <v>74356</v>
      </c>
      <c r="V92" s="164">
        <f t="shared" si="15"/>
        <v>0</v>
      </c>
      <c r="W92" s="250"/>
      <c r="X92" s="33">
        <v>0</v>
      </c>
      <c r="Y92" s="264"/>
      <c r="Z92" s="7"/>
      <c r="AA92"/>
    </row>
    <row r="93" spans="1:27" s="18" customFormat="1" x14ac:dyDescent="0.2">
      <c r="B93" s="278" t="s">
        <v>67</v>
      </c>
      <c r="C93" s="190" t="str">
        <f>IF(比較2!C11="","",比較2!C11&amp;"～"&amp;比較2!E11&amp;"年目")</f>
        <v>1～5年目</v>
      </c>
      <c r="D93" s="195">
        <f>IF(比較2!$C11="","",比較2!H11)</f>
        <v>103255</v>
      </c>
      <c r="E93" s="228">
        <f>IF(比較2!$C11="","",比較2!I11)</f>
        <v>17091.666666666668</v>
      </c>
      <c r="F93" s="195">
        <f>IF(比較2!$C11="","",比較2!J11)</f>
        <v>120346.66666666667</v>
      </c>
      <c r="G93" s="196">
        <f>F93-$F$87</f>
        <v>0</v>
      </c>
      <c r="L93"/>
      <c r="M93" s="36">
        <v>91</v>
      </c>
      <c r="N93" s="51">
        <f t="shared" si="10"/>
        <v>330</v>
      </c>
      <c r="O93" s="51">
        <f>IF(OR(N92=0,N92=""),"",IF($C$7&lt;system!I92,"",system!I92))</f>
        <v>8</v>
      </c>
      <c r="P93" s="125">
        <f t="shared" si="11"/>
        <v>44835</v>
      </c>
      <c r="Q93" s="52">
        <f>IF(OR(N92=0,N92="",O93=""),"",IF(N93&lt;0,"",VLOOKUP(O93,system!$A$2:$B$36,2,FALSE)))</f>
        <v>1.55E-2</v>
      </c>
      <c r="R93" s="53">
        <f t="shared" si="12"/>
        <v>30611491</v>
      </c>
      <c r="S93" s="53">
        <f>IF(OR(N92=0,N92="",O93=""),"",IF(R93&lt;VLOOKUP(O93,system!$A$2:$F$36,6,FALSE),R93,VLOOKUP(O93,system!$A$2:$F$36,6,FALSE)))</f>
        <v>113991</v>
      </c>
      <c r="T93" s="53">
        <f t="shared" si="13"/>
        <v>39539</v>
      </c>
      <c r="U93" s="53">
        <f t="shared" si="14"/>
        <v>74452</v>
      </c>
      <c r="V93" s="53">
        <f t="shared" si="15"/>
        <v>0</v>
      </c>
      <c r="W93" s="250"/>
      <c r="X93" s="33">
        <v>0</v>
      </c>
      <c r="Y93" s="264"/>
      <c r="Z93" s="7"/>
      <c r="AA93"/>
    </row>
    <row r="94" spans="1:27" s="18" customFormat="1" x14ac:dyDescent="0.2">
      <c r="B94" s="279"/>
      <c r="C94" s="161" t="str">
        <f>IF(比較2!C12="","",比較2!C12&amp;"～"&amp;比較2!E12&amp;"年目")</f>
        <v>6～20年目</v>
      </c>
      <c r="D94" s="164">
        <f>IF(比較2!$C12="","",比較2!H12)</f>
        <v>113991</v>
      </c>
      <c r="E94" s="229">
        <f>IF(比較2!$C12="","",比較2!I12)</f>
        <v>14950</v>
      </c>
      <c r="F94" s="164">
        <f>IF(比較2!$C12="","",比較2!J12)</f>
        <v>128941</v>
      </c>
      <c r="G94" s="197">
        <f>F94-$F$88</f>
        <v>0</v>
      </c>
      <c r="L94"/>
      <c r="M94" s="160">
        <v>92</v>
      </c>
      <c r="N94" s="161">
        <f t="shared" si="10"/>
        <v>329</v>
      </c>
      <c r="O94" s="161">
        <f>IF(OR(N93=0,N93=""),"",IF($C$7&lt;system!I93,"",system!I93))</f>
        <v>8</v>
      </c>
      <c r="P94" s="162">
        <f t="shared" si="11"/>
        <v>44866</v>
      </c>
      <c r="Q94" s="163">
        <f>IF(OR(N93=0,N93="",O94=""),"",IF(N94&lt;0,"",VLOOKUP(O94,system!$A$2:$B$36,2,FALSE)))</f>
        <v>1.55E-2</v>
      </c>
      <c r="R94" s="164">
        <f t="shared" si="12"/>
        <v>30537039</v>
      </c>
      <c r="S94" s="164">
        <f>IF(OR(N93=0,N93="",O94=""),"",IF(R94&lt;VLOOKUP(O94,system!$A$2:$F$36,6,FALSE),R94,VLOOKUP(O94,system!$A$2:$F$36,6,FALSE)))</f>
        <v>113991</v>
      </c>
      <c r="T94" s="164">
        <f t="shared" si="13"/>
        <v>39443</v>
      </c>
      <c r="U94" s="164">
        <f t="shared" si="14"/>
        <v>74548</v>
      </c>
      <c r="V94" s="164">
        <f t="shared" si="15"/>
        <v>0</v>
      </c>
      <c r="W94" s="250"/>
      <c r="X94" s="33">
        <v>0</v>
      </c>
      <c r="Y94" s="264"/>
      <c r="Z94" s="7"/>
      <c r="AA94"/>
    </row>
    <row r="95" spans="1:27" s="18" customFormat="1" ht="13.5" thickBot="1" x14ac:dyDescent="0.25">
      <c r="B95" s="280"/>
      <c r="C95" s="171" t="str">
        <f>IF(比較2!C13="","",比較2!C13&amp;"～"&amp;比較2!E13&amp;"年目")</f>
        <v>21～35年目</v>
      </c>
      <c r="D95" s="174">
        <f>IF(比較2!$C13="","",比較2!H13)</f>
        <v>116484</v>
      </c>
      <c r="E95" s="230">
        <f>IF(比較2!$C13="","",比較2!I13)</f>
        <v>8341.6666666666661</v>
      </c>
      <c r="F95" s="174">
        <f>IF(比較2!$C13="","",比較2!J13)</f>
        <v>124825.66666666667</v>
      </c>
      <c r="G95" s="218">
        <f>IF($F$89="","",F95-$F$89)</f>
        <v>0</v>
      </c>
      <c r="L95"/>
      <c r="M95" s="36">
        <v>93</v>
      </c>
      <c r="N95" s="51">
        <f t="shared" si="10"/>
        <v>328</v>
      </c>
      <c r="O95" s="51">
        <f>IF(OR(N94=0,N94=""),"",IF($C$7&lt;system!I94,"",system!I94))</f>
        <v>8</v>
      </c>
      <c r="P95" s="125">
        <f t="shared" si="11"/>
        <v>44896</v>
      </c>
      <c r="Q95" s="52">
        <f>IF(OR(N94=0,N94="",O95=""),"",IF(N95&lt;0,"",VLOOKUP(O95,system!$A$2:$B$36,2,FALSE)))</f>
        <v>1.55E-2</v>
      </c>
      <c r="R95" s="53">
        <f t="shared" si="12"/>
        <v>30462491</v>
      </c>
      <c r="S95" s="53">
        <f>IF(OR(N94=0,N94="",O95=""),"",IF(R95&lt;VLOOKUP(O95,system!$A$2:$F$36,6,FALSE),R95,VLOOKUP(O95,system!$A$2:$F$36,6,FALSE)))</f>
        <v>113991</v>
      </c>
      <c r="T95" s="53">
        <f t="shared" si="13"/>
        <v>39347</v>
      </c>
      <c r="U95" s="53">
        <f t="shared" si="14"/>
        <v>74644</v>
      </c>
      <c r="V95" s="53">
        <f t="shared" si="15"/>
        <v>0</v>
      </c>
      <c r="W95" s="250"/>
      <c r="X95" s="33">
        <v>0</v>
      </c>
      <c r="Y95" s="264"/>
      <c r="Z95" s="7"/>
      <c r="AA95"/>
    </row>
    <row r="96" spans="1:27" s="18" customFormat="1" ht="13.5" thickBot="1" x14ac:dyDescent="0.25">
      <c r="L96"/>
      <c r="M96" s="160">
        <v>94</v>
      </c>
      <c r="N96" s="161">
        <f t="shared" si="10"/>
        <v>327</v>
      </c>
      <c r="O96" s="161">
        <f>IF(OR(N95=0,N95=""),"",IF($C$7&lt;system!I95,"",system!I95))</f>
        <v>8</v>
      </c>
      <c r="P96" s="162">
        <f t="shared" si="11"/>
        <v>44927</v>
      </c>
      <c r="Q96" s="163">
        <f>IF(OR(N95=0,N95="",O96=""),"",IF(N96&lt;0,"",VLOOKUP(O96,system!$A$2:$B$36,2,FALSE)))</f>
        <v>1.55E-2</v>
      </c>
      <c r="R96" s="164">
        <f t="shared" si="12"/>
        <v>30387847</v>
      </c>
      <c r="S96" s="164">
        <f>IF(OR(N95=0,N95="",O96=""),"",IF(R96&lt;VLOOKUP(O96,system!$A$2:$F$36,6,FALSE),R96,VLOOKUP(O96,system!$A$2:$F$36,6,FALSE)))</f>
        <v>113991</v>
      </c>
      <c r="T96" s="164">
        <f t="shared" si="13"/>
        <v>39250</v>
      </c>
      <c r="U96" s="164">
        <f t="shared" si="14"/>
        <v>74741</v>
      </c>
      <c r="V96" s="164">
        <f t="shared" si="15"/>
        <v>0</v>
      </c>
      <c r="W96" s="250"/>
      <c r="X96" s="33">
        <v>0</v>
      </c>
      <c r="Y96" s="264"/>
      <c r="Z96" s="7"/>
      <c r="AA96"/>
    </row>
    <row r="97" spans="1:27" s="18" customFormat="1" x14ac:dyDescent="0.2">
      <c r="B97" s="232"/>
      <c r="C97" s="184" t="s">
        <v>80</v>
      </c>
      <c r="D97" s="184" t="s">
        <v>31</v>
      </c>
      <c r="E97" s="184" t="s">
        <v>25</v>
      </c>
      <c r="F97" s="184" t="s">
        <v>60</v>
      </c>
      <c r="G97" s="184" t="s">
        <v>32</v>
      </c>
      <c r="H97" s="220" t="s">
        <v>84</v>
      </c>
      <c r="I97" s="220" t="s">
        <v>85</v>
      </c>
      <c r="L97"/>
      <c r="M97" s="36">
        <v>95</v>
      </c>
      <c r="N97" s="51">
        <f t="shared" si="10"/>
        <v>326</v>
      </c>
      <c r="O97" s="51">
        <f>IF(OR(N96=0,N96=""),"",IF($C$7&lt;system!I96,"",system!I96))</f>
        <v>8</v>
      </c>
      <c r="P97" s="125">
        <f t="shared" si="11"/>
        <v>44958</v>
      </c>
      <c r="Q97" s="52">
        <f>IF(OR(N96=0,N96="",O97=""),"",IF(N97&lt;0,"",VLOOKUP(O97,system!$A$2:$B$36,2,FALSE)))</f>
        <v>1.55E-2</v>
      </c>
      <c r="R97" s="53">
        <f t="shared" si="12"/>
        <v>30313106</v>
      </c>
      <c r="S97" s="53">
        <f>IF(OR(N96=0,N96="",O97=""),"",IF(R97&lt;VLOOKUP(O97,system!$A$2:$F$36,6,FALSE),R97,VLOOKUP(O97,system!$A$2:$F$36,6,FALSE)))</f>
        <v>113991</v>
      </c>
      <c r="T97" s="53">
        <f t="shared" si="13"/>
        <v>39154</v>
      </c>
      <c r="U97" s="53">
        <f t="shared" si="14"/>
        <v>74837</v>
      </c>
      <c r="V97" s="53">
        <f t="shared" si="15"/>
        <v>0</v>
      </c>
      <c r="W97" s="250"/>
      <c r="X97" s="33">
        <v>0</v>
      </c>
      <c r="Y97" s="264"/>
      <c r="Z97" s="7"/>
      <c r="AA97"/>
    </row>
    <row r="98" spans="1:27" s="18" customFormat="1" x14ac:dyDescent="0.2">
      <c r="B98" s="239" t="s">
        <v>81</v>
      </c>
      <c r="C98" s="233">
        <f>C18</f>
        <v>37500000</v>
      </c>
      <c r="D98" s="233">
        <f>C19</f>
        <v>3968800</v>
      </c>
      <c r="E98" s="233">
        <f>C20</f>
        <v>150000</v>
      </c>
      <c r="F98" s="233">
        <f>C23</f>
        <v>10180655</v>
      </c>
      <c r="G98" s="233">
        <f>C25</f>
        <v>51799455</v>
      </c>
      <c r="H98" s="242"/>
      <c r="I98" s="245" t="str">
        <f>C22</f>
        <v>35年0ヶ月</v>
      </c>
      <c r="L98"/>
      <c r="M98" s="165">
        <v>96</v>
      </c>
      <c r="N98" s="166">
        <f t="shared" si="10"/>
        <v>325</v>
      </c>
      <c r="O98" s="166">
        <f>IF(OR(N97=0,N97=""),"",IF($C$7&lt;system!I97,"",system!I97))</f>
        <v>8</v>
      </c>
      <c r="P98" s="167">
        <f t="shared" si="11"/>
        <v>44986</v>
      </c>
      <c r="Q98" s="168">
        <f>IF(OR(N97=0,N97="",O98=""),"",IF(N98&lt;0,"",VLOOKUP(O98,system!$A$2:$B$36,2,FALSE)))</f>
        <v>1.55E-2</v>
      </c>
      <c r="R98" s="169">
        <f t="shared" si="12"/>
        <v>30238269</v>
      </c>
      <c r="S98" s="169">
        <f>IF(OR(N97=0,N97="",O98=""),"",IF(R98&lt;VLOOKUP(O98,system!$A$2:$F$36,6,FALSE),R98,VLOOKUP(O98,system!$A$2:$F$36,6,FALSE)))</f>
        <v>113991</v>
      </c>
      <c r="T98" s="169">
        <f t="shared" si="13"/>
        <v>39057</v>
      </c>
      <c r="U98" s="169">
        <f t="shared" si="14"/>
        <v>74934</v>
      </c>
      <c r="V98" s="169">
        <f t="shared" si="15"/>
        <v>0</v>
      </c>
      <c r="W98" s="251"/>
      <c r="X98" s="34">
        <v>0</v>
      </c>
      <c r="Y98" s="265"/>
      <c r="Z98" s="7"/>
      <c r="AA98"/>
    </row>
    <row r="99" spans="1:27" s="18" customFormat="1" x14ac:dyDescent="0.2">
      <c r="B99" s="240" t="s">
        <v>82</v>
      </c>
      <c r="C99" s="234">
        <f>比較1!C18</f>
        <v>37500000</v>
      </c>
      <c r="D99" s="234">
        <f>比較1!C19</f>
        <v>3968800</v>
      </c>
      <c r="E99" s="234">
        <f>比較1!C20</f>
        <v>150000</v>
      </c>
      <c r="F99" s="234">
        <f>比較1!C23</f>
        <v>10180655</v>
      </c>
      <c r="G99" s="234">
        <f>比較1!C25</f>
        <v>51799455</v>
      </c>
      <c r="H99" s="243">
        <f>G99-G98</f>
        <v>0</v>
      </c>
      <c r="I99" s="246" t="str">
        <f>比較1!C22</f>
        <v>35年0ヶ月</v>
      </c>
      <c r="L99"/>
      <c r="M99" s="35">
        <v>97</v>
      </c>
      <c r="N99" s="48">
        <f t="shared" si="10"/>
        <v>324</v>
      </c>
      <c r="O99" s="48">
        <f>IF(OR(N98=0,N98=""),"",IF($C$7&lt;system!I98,"",system!I98))</f>
        <v>9</v>
      </c>
      <c r="P99" s="123">
        <f t="shared" si="11"/>
        <v>45017</v>
      </c>
      <c r="Q99" s="49">
        <f>IF(OR(N98=0,N98="",O99=""),"",IF(N99&lt;0,"",VLOOKUP(O99,system!$A$2:$B$36,2,FALSE)))</f>
        <v>1.55E-2</v>
      </c>
      <c r="R99" s="50">
        <f t="shared" si="12"/>
        <v>30163335</v>
      </c>
      <c r="S99" s="50">
        <f>IF(OR(N98=0,N98="",O99=""),"",IF(R99&lt;VLOOKUP(O99,system!$A$2:$F$36,6,FALSE),R99,VLOOKUP(O99,system!$A$2:$F$36,6,FALSE)))</f>
        <v>113991</v>
      </c>
      <c r="T99" s="50">
        <f t="shared" si="13"/>
        <v>38960</v>
      </c>
      <c r="U99" s="50">
        <f t="shared" si="14"/>
        <v>75031</v>
      </c>
      <c r="V99" s="50">
        <f t="shared" si="15"/>
        <v>0</v>
      </c>
      <c r="W99" s="249">
        <f>IF(ISNA(VLOOKUP(O99,$B$28:$C$62,2,FALSE)),0,VLOOKUP(O99,$B$28:$C$62,2,FALSE))</f>
        <v>0</v>
      </c>
      <c r="X99" s="32">
        <v>0</v>
      </c>
      <c r="Y99" s="260">
        <f>IF(O99="","",ROUND(system!$AJ$5/100*R99,-2))</f>
        <v>165000</v>
      </c>
      <c r="Z99" s="7"/>
      <c r="AA99"/>
    </row>
    <row r="100" spans="1:27" s="18" customFormat="1" ht="13.5" thickBot="1" x14ac:dyDescent="0.25">
      <c r="B100" s="241" t="s">
        <v>83</v>
      </c>
      <c r="C100" s="238">
        <f>比較2!C18</f>
        <v>37500000</v>
      </c>
      <c r="D100" s="238">
        <f>比較2!C19</f>
        <v>3968800</v>
      </c>
      <c r="E100" s="238">
        <f>比較2!C20</f>
        <v>150000</v>
      </c>
      <c r="F100" s="238">
        <f>比較2!C23</f>
        <v>10180655</v>
      </c>
      <c r="G100" s="238">
        <f>比較2!C25</f>
        <v>51799455</v>
      </c>
      <c r="H100" s="244">
        <f>G100-G98</f>
        <v>0</v>
      </c>
      <c r="I100" s="247" t="str">
        <f>比較2!C22</f>
        <v>35年0ヶ月</v>
      </c>
      <c r="L100"/>
      <c r="M100" s="37">
        <v>98</v>
      </c>
      <c r="N100" s="38">
        <f t="shared" si="10"/>
        <v>323</v>
      </c>
      <c r="O100" s="38">
        <f>IF(OR(N99=0,N99=""),"",IF($C$7&lt;system!I99,"",system!I99))</f>
        <v>9</v>
      </c>
      <c r="P100" s="124">
        <f t="shared" si="11"/>
        <v>45047</v>
      </c>
      <c r="Q100" s="39">
        <f>IF(OR(N99=0,N99="",O100=""),"",IF(N100&lt;0,"",VLOOKUP(O100,system!$A$2:$B$36,2,FALSE)))</f>
        <v>1.55E-2</v>
      </c>
      <c r="R100" s="40">
        <f t="shared" si="12"/>
        <v>30088304</v>
      </c>
      <c r="S100" s="40">
        <f>IF(OR(N99=0,N99="",O100=""),"",IF(R100&lt;VLOOKUP(O100,system!$A$2:$F$36,6,FALSE),R100,VLOOKUP(O100,system!$A$2:$F$36,6,FALSE)))</f>
        <v>113991</v>
      </c>
      <c r="T100" s="40">
        <f t="shared" si="13"/>
        <v>38864</v>
      </c>
      <c r="U100" s="40">
        <f t="shared" si="14"/>
        <v>75127</v>
      </c>
      <c r="V100" s="40">
        <f t="shared" si="15"/>
        <v>0</v>
      </c>
      <c r="W100" s="250"/>
      <c r="X100" s="33">
        <v>0</v>
      </c>
      <c r="Y100" s="261"/>
      <c r="Z100" s="7"/>
      <c r="AA100"/>
    </row>
    <row r="101" spans="1:27" s="18" customFormat="1" x14ac:dyDescent="0.2">
      <c r="B101" s="236"/>
      <c r="C101" s="237"/>
      <c r="D101" s="237"/>
      <c r="E101" s="237"/>
      <c r="L101"/>
      <c r="M101" s="36">
        <v>99</v>
      </c>
      <c r="N101" s="51">
        <f t="shared" si="10"/>
        <v>322</v>
      </c>
      <c r="O101" s="51">
        <f>IF(OR(N100=0,N100=""),"",IF($C$7&lt;system!I100,"",system!I100))</f>
        <v>9</v>
      </c>
      <c r="P101" s="125">
        <f t="shared" si="11"/>
        <v>45078</v>
      </c>
      <c r="Q101" s="52">
        <f>IF(OR(N100=0,N100="",O101=""),"",IF(N101&lt;0,"",VLOOKUP(O101,system!$A$2:$B$36,2,FALSE)))</f>
        <v>1.55E-2</v>
      </c>
      <c r="R101" s="53">
        <f t="shared" si="12"/>
        <v>30013177</v>
      </c>
      <c r="S101" s="53">
        <f>IF(OR(N100=0,N100="",O101=""),"",IF(R101&lt;VLOOKUP(O101,system!$A$2:$F$36,6,FALSE),R101,VLOOKUP(O101,system!$A$2:$F$36,6,FALSE)))</f>
        <v>113991</v>
      </c>
      <c r="T101" s="53">
        <f t="shared" si="13"/>
        <v>38767</v>
      </c>
      <c r="U101" s="53">
        <f t="shared" si="14"/>
        <v>75224</v>
      </c>
      <c r="V101" s="53">
        <f t="shared" si="15"/>
        <v>0</v>
      </c>
      <c r="W101" s="250"/>
      <c r="X101" s="33">
        <v>0</v>
      </c>
      <c r="Y101" s="261"/>
      <c r="Z101" s="7"/>
      <c r="AA101"/>
    </row>
    <row r="102" spans="1:27" s="18" customFormat="1" x14ac:dyDescent="0.2">
      <c r="B102" s="236"/>
      <c r="C102" s="237"/>
      <c r="D102" s="237"/>
      <c r="E102" s="237"/>
      <c r="L102"/>
      <c r="M102" s="37">
        <v>100</v>
      </c>
      <c r="N102" s="38">
        <f t="shared" si="10"/>
        <v>321</v>
      </c>
      <c r="O102" s="38">
        <f>IF(OR(N101=0,N101=""),"",IF($C$7&lt;system!I101,"",system!I101))</f>
        <v>9</v>
      </c>
      <c r="P102" s="124">
        <f t="shared" si="11"/>
        <v>45108</v>
      </c>
      <c r="Q102" s="39">
        <f>IF(OR(N101=0,N101="",O102=""),"",IF(N102&lt;0,"",VLOOKUP(O102,system!$A$2:$B$36,2,FALSE)))</f>
        <v>1.55E-2</v>
      </c>
      <c r="R102" s="40">
        <f t="shared" si="12"/>
        <v>29937953</v>
      </c>
      <c r="S102" s="40">
        <f>IF(OR(N101=0,N101="",O102=""),"",IF(R102&lt;VLOOKUP(O102,system!$A$2:$F$36,6,FALSE),R102,VLOOKUP(O102,system!$A$2:$F$36,6,FALSE)))</f>
        <v>113991</v>
      </c>
      <c r="T102" s="40">
        <f t="shared" si="13"/>
        <v>38669</v>
      </c>
      <c r="U102" s="40">
        <f t="shared" si="14"/>
        <v>75322</v>
      </c>
      <c r="V102" s="40">
        <f t="shared" si="15"/>
        <v>0</v>
      </c>
      <c r="W102" s="250"/>
      <c r="X102" s="33">
        <v>0</v>
      </c>
      <c r="Y102" s="261"/>
      <c r="Z102" s="7"/>
      <c r="AA102"/>
    </row>
    <row r="103" spans="1:27" x14ac:dyDescent="0.2">
      <c r="A103" s="18"/>
      <c r="B103" s="236"/>
      <c r="C103" s="235"/>
      <c r="D103" s="237"/>
      <c r="E103" s="237"/>
      <c r="F103" s="18"/>
      <c r="K103" s="18"/>
      <c r="M103" s="36">
        <v>101</v>
      </c>
      <c r="N103" s="51">
        <f t="shared" si="10"/>
        <v>320</v>
      </c>
      <c r="O103" s="51">
        <f>IF(OR(N102=0,N102=""),"",IF($C$7&lt;system!I102,"",system!I102))</f>
        <v>9</v>
      </c>
      <c r="P103" s="125">
        <f t="shared" si="11"/>
        <v>45139</v>
      </c>
      <c r="Q103" s="52">
        <f>IF(OR(N102=0,N102="",O103=""),"",IF(N103&lt;0,"",VLOOKUP(O103,system!$A$2:$B$36,2,FALSE)))</f>
        <v>1.55E-2</v>
      </c>
      <c r="R103" s="53">
        <f t="shared" si="12"/>
        <v>29862631</v>
      </c>
      <c r="S103" s="53">
        <f>IF(OR(N102=0,N102="",O103=""),"",IF(R103&lt;VLOOKUP(O103,system!$A$2:$F$36,6,FALSE),R103,VLOOKUP(O103,system!$A$2:$F$36,6,FALSE)))</f>
        <v>113991</v>
      </c>
      <c r="T103" s="53">
        <f t="shared" si="13"/>
        <v>38572</v>
      </c>
      <c r="U103" s="53">
        <f t="shared" si="14"/>
        <v>75419</v>
      </c>
      <c r="V103" s="53">
        <f t="shared" si="15"/>
        <v>0</v>
      </c>
      <c r="W103" s="250"/>
      <c r="X103" s="33">
        <v>0</v>
      </c>
      <c r="Y103" s="261"/>
      <c r="Z103" s="7"/>
    </row>
    <row r="104" spans="1:27" x14ac:dyDescent="0.2">
      <c r="A104" s="18"/>
      <c r="B104" s="18"/>
      <c r="C104" s="18"/>
      <c r="D104" s="18"/>
      <c r="E104" s="18"/>
      <c r="F104" s="18"/>
      <c r="K104" s="18"/>
      <c r="M104" s="37">
        <v>102</v>
      </c>
      <c r="N104" s="38">
        <f t="shared" si="10"/>
        <v>319</v>
      </c>
      <c r="O104" s="38">
        <f>IF(OR(N103=0,N103=""),"",IF($C$7&lt;system!I103,"",system!I103))</f>
        <v>9</v>
      </c>
      <c r="P104" s="124">
        <f t="shared" si="11"/>
        <v>45170</v>
      </c>
      <c r="Q104" s="39">
        <f>IF(OR(N103=0,N103="",O104=""),"",IF(N104&lt;0,"",VLOOKUP(O104,system!$A$2:$B$36,2,FALSE)))</f>
        <v>1.55E-2</v>
      </c>
      <c r="R104" s="40">
        <f t="shared" si="12"/>
        <v>29787212</v>
      </c>
      <c r="S104" s="40">
        <f>IF(OR(N103=0,N103="",O104=""),"",IF(R104&lt;VLOOKUP(O104,system!$A$2:$F$36,6,FALSE),R104,VLOOKUP(O104,system!$A$2:$F$36,6,FALSE)))</f>
        <v>113991</v>
      </c>
      <c r="T104" s="40">
        <f t="shared" si="13"/>
        <v>38475</v>
      </c>
      <c r="U104" s="40">
        <f t="shared" si="14"/>
        <v>75516</v>
      </c>
      <c r="V104" s="40">
        <f t="shared" si="15"/>
        <v>0</v>
      </c>
      <c r="W104" s="250"/>
      <c r="X104" s="33">
        <v>0</v>
      </c>
      <c r="Y104" s="261"/>
      <c r="Z104" s="7"/>
    </row>
    <row r="105" spans="1:27" x14ac:dyDescent="0.2">
      <c r="A105" s="18"/>
      <c r="K105" s="18"/>
      <c r="M105" s="36">
        <v>103</v>
      </c>
      <c r="N105" s="51">
        <f t="shared" si="10"/>
        <v>318</v>
      </c>
      <c r="O105" s="51">
        <f>IF(OR(N104=0,N104=""),"",IF($C$7&lt;system!I104,"",system!I104))</f>
        <v>9</v>
      </c>
      <c r="P105" s="125">
        <f t="shared" si="11"/>
        <v>45200</v>
      </c>
      <c r="Q105" s="52">
        <f>IF(OR(N104=0,N104="",O105=""),"",IF(N105&lt;0,"",VLOOKUP(O105,system!$A$2:$B$36,2,FALSE)))</f>
        <v>1.55E-2</v>
      </c>
      <c r="R105" s="53">
        <f t="shared" si="12"/>
        <v>29711696</v>
      </c>
      <c r="S105" s="53">
        <f>IF(OR(N104=0,N104="",O105=""),"",IF(R105&lt;VLOOKUP(O105,system!$A$2:$F$36,6,FALSE),R105,VLOOKUP(O105,system!$A$2:$F$36,6,FALSE)))</f>
        <v>113991</v>
      </c>
      <c r="T105" s="53">
        <f t="shared" si="13"/>
        <v>38377</v>
      </c>
      <c r="U105" s="53">
        <f t="shared" si="14"/>
        <v>75614</v>
      </c>
      <c r="V105" s="53">
        <f t="shared" si="15"/>
        <v>0</v>
      </c>
      <c r="W105" s="250"/>
      <c r="X105" s="33">
        <v>0</v>
      </c>
      <c r="Y105" s="261"/>
      <c r="Z105" s="7"/>
    </row>
    <row r="106" spans="1:27" x14ac:dyDescent="0.2">
      <c r="A106" s="18"/>
      <c r="K106" s="18"/>
      <c r="M106" s="37">
        <v>104</v>
      </c>
      <c r="N106" s="38">
        <f t="shared" si="10"/>
        <v>317</v>
      </c>
      <c r="O106" s="38">
        <f>IF(OR(N105=0,N105=""),"",IF($C$7&lt;system!I105,"",system!I105))</f>
        <v>9</v>
      </c>
      <c r="P106" s="124">
        <f t="shared" si="11"/>
        <v>45231</v>
      </c>
      <c r="Q106" s="39">
        <f>IF(OR(N105=0,N105="",O106=""),"",IF(N106&lt;0,"",VLOOKUP(O106,system!$A$2:$B$36,2,FALSE)))</f>
        <v>1.55E-2</v>
      </c>
      <c r="R106" s="40">
        <f t="shared" si="12"/>
        <v>29636082</v>
      </c>
      <c r="S106" s="40">
        <f>IF(OR(N105=0,N105="",O106=""),"",IF(R106&lt;VLOOKUP(O106,system!$A$2:$F$36,6,FALSE),R106,VLOOKUP(O106,system!$A$2:$F$36,6,FALSE)))</f>
        <v>113991</v>
      </c>
      <c r="T106" s="40">
        <f t="shared" si="13"/>
        <v>38279</v>
      </c>
      <c r="U106" s="40">
        <f t="shared" si="14"/>
        <v>75712</v>
      </c>
      <c r="V106" s="40">
        <f t="shared" si="15"/>
        <v>0</v>
      </c>
      <c r="W106" s="250"/>
      <c r="X106" s="33">
        <v>0</v>
      </c>
      <c r="Y106" s="261"/>
      <c r="Z106" s="7"/>
    </row>
    <row r="107" spans="1:27" x14ac:dyDescent="0.2">
      <c r="A107" s="18"/>
      <c r="K107" s="18"/>
      <c r="M107" s="36">
        <v>105</v>
      </c>
      <c r="N107" s="51">
        <f t="shared" si="10"/>
        <v>316</v>
      </c>
      <c r="O107" s="51">
        <f>IF(OR(N106=0,N106=""),"",IF($C$7&lt;system!I106,"",system!I106))</f>
        <v>9</v>
      </c>
      <c r="P107" s="125">
        <f t="shared" si="11"/>
        <v>45261</v>
      </c>
      <c r="Q107" s="52">
        <f>IF(OR(N106=0,N106="",O107=""),"",IF(N107&lt;0,"",VLOOKUP(O107,system!$A$2:$B$36,2,FALSE)))</f>
        <v>1.55E-2</v>
      </c>
      <c r="R107" s="53">
        <f t="shared" si="12"/>
        <v>29560370</v>
      </c>
      <c r="S107" s="53">
        <f>IF(OR(N106=0,N106="",O107=""),"",IF(R107&lt;VLOOKUP(O107,system!$A$2:$F$36,6,FALSE),R107,VLOOKUP(O107,system!$A$2:$F$36,6,FALSE)))</f>
        <v>113991</v>
      </c>
      <c r="T107" s="53">
        <f t="shared" si="13"/>
        <v>38182</v>
      </c>
      <c r="U107" s="53">
        <f t="shared" si="14"/>
        <v>75809</v>
      </c>
      <c r="V107" s="53">
        <f t="shared" si="15"/>
        <v>0</v>
      </c>
      <c r="W107" s="250"/>
      <c r="X107" s="33">
        <v>0</v>
      </c>
      <c r="Y107" s="261"/>
      <c r="Z107" s="7"/>
    </row>
    <row r="108" spans="1:27" x14ac:dyDescent="0.2">
      <c r="A108" s="18"/>
      <c r="K108" s="18"/>
      <c r="M108" s="37">
        <v>106</v>
      </c>
      <c r="N108" s="38">
        <f t="shared" si="10"/>
        <v>315</v>
      </c>
      <c r="O108" s="38">
        <f>IF(OR(N107=0,N107=""),"",IF($C$7&lt;system!I107,"",system!I107))</f>
        <v>9</v>
      </c>
      <c r="P108" s="124">
        <f t="shared" si="11"/>
        <v>45292</v>
      </c>
      <c r="Q108" s="39">
        <f>IF(OR(N107=0,N107="",O108=""),"",IF(N108&lt;0,"",VLOOKUP(O108,system!$A$2:$B$36,2,FALSE)))</f>
        <v>1.55E-2</v>
      </c>
      <c r="R108" s="40">
        <f t="shared" si="12"/>
        <v>29484561</v>
      </c>
      <c r="S108" s="40">
        <f>IF(OR(N107=0,N107="",O108=""),"",IF(R108&lt;VLOOKUP(O108,system!$A$2:$F$36,6,FALSE),R108,VLOOKUP(O108,system!$A$2:$F$36,6,FALSE)))</f>
        <v>113991</v>
      </c>
      <c r="T108" s="40">
        <f t="shared" si="13"/>
        <v>38084</v>
      </c>
      <c r="U108" s="40">
        <f t="shared" si="14"/>
        <v>75907</v>
      </c>
      <c r="V108" s="40">
        <f t="shared" si="15"/>
        <v>0</v>
      </c>
      <c r="W108" s="250"/>
      <c r="X108" s="33">
        <v>0</v>
      </c>
      <c r="Y108" s="261"/>
      <c r="Z108" s="7"/>
    </row>
    <row r="109" spans="1:27" x14ac:dyDescent="0.2">
      <c r="A109" s="18"/>
      <c r="B109" s="18"/>
      <c r="C109" s="18"/>
      <c r="D109" s="18"/>
      <c r="E109" s="18"/>
      <c r="F109" s="18"/>
      <c r="K109" s="18"/>
      <c r="M109" s="36">
        <v>107</v>
      </c>
      <c r="N109" s="51">
        <f t="shared" si="10"/>
        <v>314</v>
      </c>
      <c r="O109" s="51">
        <f>IF(OR(N108=0,N108=""),"",IF($C$7&lt;system!I108,"",system!I108))</f>
        <v>9</v>
      </c>
      <c r="P109" s="125">
        <f t="shared" si="11"/>
        <v>45323</v>
      </c>
      <c r="Q109" s="52">
        <f>IF(OR(N108=0,N108="",O109=""),"",IF(N109&lt;0,"",VLOOKUP(O109,system!$A$2:$B$36,2,FALSE)))</f>
        <v>1.55E-2</v>
      </c>
      <c r="R109" s="53">
        <f t="shared" si="12"/>
        <v>29408654</v>
      </c>
      <c r="S109" s="53">
        <f>IF(OR(N108=0,N108="",O109=""),"",IF(R109&lt;VLOOKUP(O109,system!$A$2:$F$36,6,FALSE),R109,VLOOKUP(O109,system!$A$2:$F$36,6,FALSE)))</f>
        <v>113991</v>
      </c>
      <c r="T109" s="53">
        <f t="shared" si="13"/>
        <v>37986</v>
      </c>
      <c r="U109" s="53">
        <f t="shared" si="14"/>
        <v>76005</v>
      </c>
      <c r="V109" s="53">
        <f t="shared" si="15"/>
        <v>0</v>
      </c>
      <c r="W109" s="250"/>
      <c r="X109" s="33">
        <v>0</v>
      </c>
      <c r="Y109" s="261"/>
      <c r="Z109" s="7"/>
    </row>
    <row r="110" spans="1:27" x14ac:dyDescent="0.2">
      <c r="A110" s="18"/>
      <c r="B110" s="18"/>
      <c r="C110" s="18"/>
      <c r="D110" s="18"/>
      <c r="E110" s="18"/>
      <c r="F110" s="18"/>
      <c r="K110" s="18"/>
      <c r="M110" s="41">
        <v>108</v>
      </c>
      <c r="N110" s="42">
        <f t="shared" si="10"/>
        <v>313</v>
      </c>
      <c r="O110" s="42">
        <f>IF(OR(N109=0,N109=""),"",IF($C$7&lt;system!I109,"",system!I109))</f>
        <v>9</v>
      </c>
      <c r="P110" s="126">
        <f t="shared" si="11"/>
        <v>45352</v>
      </c>
      <c r="Q110" s="43">
        <f>IF(OR(N109=0,N109="",O110=""),"",IF(N110&lt;0,"",VLOOKUP(O110,system!$A$2:$B$36,2,FALSE)))</f>
        <v>1.55E-2</v>
      </c>
      <c r="R110" s="44">
        <f t="shared" si="12"/>
        <v>29332649</v>
      </c>
      <c r="S110" s="44">
        <f>IF(OR(N109=0,N109="",O110=""),"",IF(R110&lt;VLOOKUP(O110,system!$A$2:$F$36,6,FALSE),R110,VLOOKUP(O110,system!$A$2:$F$36,6,FALSE)))</f>
        <v>113991</v>
      </c>
      <c r="T110" s="44">
        <f t="shared" si="13"/>
        <v>37888</v>
      </c>
      <c r="U110" s="44">
        <f t="shared" si="14"/>
        <v>76103</v>
      </c>
      <c r="V110" s="44">
        <f t="shared" si="15"/>
        <v>0</v>
      </c>
      <c r="W110" s="251"/>
      <c r="X110" s="34">
        <v>0</v>
      </c>
      <c r="Y110" s="262"/>
      <c r="Z110" s="7"/>
    </row>
    <row r="111" spans="1:27" x14ac:dyDescent="0.2">
      <c r="M111" s="35">
        <v>109</v>
      </c>
      <c r="N111" s="48">
        <f t="shared" si="10"/>
        <v>312</v>
      </c>
      <c r="O111" s="48">
        <f>IF(OR(N110=0,N110=""),"",IF($C$7&lt;system!I110,"",system!I110))</f>
        <v>10</v>
      </c>
      <c r="P111" s="123">
        <f t="shared" si="11"/>
        <v>45383</v>
      </c>
      <c r="Q111" s="49">
        <f>IF(OR(N110=0,N110="",O111=""),"",IF(N111&lt;0,"",VLOOKUP(O111,system!$A$2:$B$36,2,FALSE)))</f>
        <v>1.55E-2</v>
      </c>
      <c r="R111" s="50">
        <f t="shared" si="12"/>
        <v>29256546</v>
      </c>
      <c r="S111" s="50">
        <f>IF(OR(N110=0,N110="",O111=""),"",IF(R111&lt;VLOOKUP(O111,system!$A$2:$F$36,6,FALSE),R111,VLOOKUP(O111,system!$A$2:$F$36,6,FALSE)))</f>
        <v>113991</v>
      </c>
      <c r="T111" s="50">
        <f t="shared" si="13"/>
        <v>37789</v>
      </c>
      <c r="U111" s="50">
        <f t="shared" si="14"/>
        <v>76202</v>
      </c>
      <c r="V111" s="50">
        <f t="shared" si="15"/>
        <v>0</v>
      </c>
      <c r="W111" s="249">
        <f>IF(ISNA(VLOOKUP(O111,$B$28:$C$62,2,FALSE)),0,VLOOKUP(O111,$B$28:$C$62,2,FALSE))</f>
        <v>0</v>
      </c>
      <c r="X111" s="32">
        <v>0</v>
      </c>
      <c r="Y111" s="263">
        <f>IF(O111="","",ROUND(system!$AJ$5/100*R111,-2))</f>
        <v>160000</v>
      </c>
      <c r="Z111" s="7"/>
    </row>
    <row r="112" spans="1:27" x14ac:dyDescent="0.2">
      <c r="M112" s="160">
        <v>110</v>
      </c>
      <c r="N112" s="161">
        <f t="shared" si="10"/>
        <v>311</v>
      </c>
      <c r="O112" s="161">
        <f>IF(OR(N111=0,N111=""),"",IF($C$7&lt;system!I111,"",system!I111))</f>
        <v>10</v>
      </c>
      <c r="P112" s="162">
        <f t="shared" si="11"/>
        <v>45413</v>
      </c>
      <c r="Q112" s="163">
        <f>IF(OR(N111=0,N111="",O112=""),"",IF(N112&lt;0,"",VLOOKUP(O112,system!$A$2:$B$36,2,FALSE)))</f>
        <v>1.55E-2</v>
      </c>
      <c r="R112" s="164">
        <f t="shared" si="12"/>
        <v>29180344</v>
      </c>
      <c r="S112" s="164">
        <f>IF(OR(N111=0,N111="",O112=""),"",IF(R112&lt;VLOOKUP(O112,system!$A$2:$F$36,6,FALSE),R112,VLOOKUP(O112,system!$A$2:$F$36,6,FALSE)))</f>
        <v>113991</v>
      </c>
      <c r="T112" s="164">
        <f t="shared" si="13"/>
        <v>37691</v>
      </c>
      <c r="U112" s="164">
        <f t="shared" si="14"/>
        <v>76300</v>
      </c>
      <c r="V112" s="164">
        <f t="shared" si="15"/>
        <v>0</v>
      </c>
      <c r="W112" s="250"/>
      <c r="X112" s="33">
        <v>0</v>
      </c>
      <c r="Y112" s="264"/>
      <c r="Z112" s="7"/>
    </row>
    <row r="113" spans="13:26" x14ac:dyDescent="0.2">
      <c r="M113" s="36">
        <v>111</v>
      </c>
      <c r="N113" s="51">
        <f t="shared" si="10"/>
        <v>310</v>
      </c>
      <c r="O113" s="51">
        <f>IF(OR(N112=0,N112=""),"",IF($C$7&lt;system!I112,"",system!I112))</f>
        <v>10</v>
      </c>
      <c r="P113" s="125">
        <f t="shared" si="11"/>
        <v>45444</v>
      </c>
      <c r="Q113" s="52">
        <f>IF(OR(N112=0,N112="",O113=""),"",IF(N113&lt;0,"",VLOOKUP(O113,system!$A$2:$B$36,2,FALSE)))</f>
        <v>1.55E-2</v>
      </c>
      <c r="R113" s="53">
        <f t="shared" si="12"/>
        <v>29104044</v>
      </c>
      <c r="S113" s="53">
        <f>IF(OR(N112=0,N112="",O113=""),"",IF(R113&lt;VLOOKUP(O113,system!$A$2:$F$36,6,FALSE),R113,VLOOKUP(O113,system!$A$2:$F$36,6,FALSE)))</f>
        <v>113991</v>
      </c>
      <c r="T113" s="53">
        <f t="shared" si="13"/>
        <v>37592</v>
      </c>
      <c r="U113" s="53">
        <f t="shared" si="14"/>
        <v>76399</v>
      </c>
      <c r="V113" s="53">
        <f t="shared" si="15"/>
        <v>0</v>
      </c>
      <c r="W113" s="250"/>
      <c r="X113" s="33">
        <v>0</v>
      </c>
      <c r="Y113" s="264"/>
      <c r="Z113" s="7"/>
    </row>
    <row r="114" spans="13:26" x14ac:dyDescent="0.2">
      <c r="M114" s="160">
        <v>112</v>
      </c>
      <c r="N114" s="161">
        <f t="shared" si="10"/>
        <v>309</v>
      </c>
      <c r="O114" s="161">
        <f>IF(OR(N113=0,N113=""),"",IF($C$7&lt;system!I113,"",system!I113))</f>
        <v>10</v>
      </c>
      <c r="P114" s="162">
        <f t="shared" si="11"/>
        <v>45474</v>
      </c>
      <c r="Q114" s="163">
        <f>IF(OR(N113=0,N113="",O114=""),"",IF(N114&lt;0,"",VLOOKUP(O114,system!$A$2:$B$36,2,FALSE)))</f>
        <v>1.55E-2</v>
      </c>
      <c r="R114" s="164">
        <f t="shared" si="12"/>
        <v>29027645</v>
      </c>
      <c r="S114" s="164">
        <f>IF(OR(N113=0,N113="",O114=""),"",IF(R114&lt;VLOOKUP(O114,system!$A$2:$F$36,6,FALSE),R114,VLOOKUP(O114,system!$A$2:$F$36,6,FALSE)))</f>
        <v>113991</v>
      </c>
      <c r="T114" s="164">
        <f t="shared" si="13"/>
        <v>37494</v>
      </c>
      <c r="U114" s="164">
        <f t="shared" si="14"/>
        <v>76497</v>
      </c>
      <c r="V114" s="164">
        <f t="shared" si="15"/>
        <v>0</v>
      </c>
      <c r="W114" s="250"/>
      <c r="X114" s="33">
        <v>0</v>
      </c>
      <c r="Y114" s="264"/>
      <c r="Z114" s="7"/>
    </row>
    <row r="115" spans="13:26" x14ac:dyDescent="0.2">
      <c r="M115" s="36">
        <v>113</v>
      </c>
      <c r="N115" s="51">
        <f t="shared" si="10"/>
        <v>308</v>
      </c>
      <c r="O115" s="51">
        <f>IF(OR(N114=0,N114=""),"",IF($C$7&lt;system!I114,"",system!I114))</f>
        <v>10</v>
      </c>
      <c r="P115" s="125">
        <f t="shared" si="11"/>
        <v>45505</v>
      </c>
      <c r="Q115" s="52">
        <f>IF(OR(N114=0,N114="",O115=""),"",IF(N115&lt;0,"",VLOOKUP(O115,system!$A$2:$B$36,2,FALSE)))</f>
        <v>1.55E-2</v>
      </c>
      <c r="R115" s="53">
        <f t="shared" si="12"/>
        <v>28951148</v>
      </c>
      <c r="S115" s="53">
        <f>IF(OR(N114=0,N114="",O115=""),"",IF(R115&lt;VLOOKUP(O115,system!$A$2:$F$36,6,FALSE),R115,VLOOKUP(O115,system!$A$2:$F$36,6,FALSE)))</f>
        <v>113991</v>
      </c>
      <c r="T115" s="53">
        <f t="shared" si="13"/>
        <v>37395</v>
      </c>
      <c r="U115" s="53">
        <f t="shared" si="14"/>
        <v>76596</v>
      </c>
      <c r="V115" s="53">
        <f t="shared" si="15"/>
        <v>0</v>
      </c>
      <c r="W115" s="250"/>
      <c r="X115" s="33">
        <v>0</v>
      </c>
      <c r="Y115" s="264"/>
      <c r="Z115" s="7"/>
    </row>
    <row r="116" spans="13:26" x14ac:dyDescent="0.2">
      <c r="M116" s="160">
        <v>114</v>
      </c>
      <c r="N116" s="161">
        <f t="shared" si="10"/>
        <v>307</v>
      </c>
      <c r="O116" s="161">
        <f>IF(OR(N115=0,N115=""),"",IF($C$7&lt;system!I115,"",system!I115))</f>
        <v>10</v>
      </c>
      <c r="P116" s="162">
        <f t="shared" si="11"/>
        <v>45536</v>
      </c>
      <c r="Q116" s="163">
        <f>IF(OR(N115=0,N115="",O116=""),"",IF(N116&lt;0,"",VLOOKUP(O116,system!$A$2:$B$36,2,FALSE)))</f>
        <v>1.55E-2</v>
      </c>
      <c r="R116" s="164">
        <f t="shared" si="12"/>
        <v>28874552</v>
      </c>
      <c r="S116" s="164">
        <f>IF(OR(N115=0,N115="",O116=""),"",IF(R116&lt;VLOOKUP(O116,system!$A$2:$F$36,6,FALSE),R116,VLOOKUP(O116,system!$A$2:$F$36,6,FALSE)))</f>
        <v>113991</v>
      </c>
      <c r="T116" s="164">
        <f t="shared" si="13"/>
        <v>37296</v>
      </c>
      <c r="U116" s="164">
        <f t="shared" si="14"/>
        <v>76695</v>
      </c>
      <c r="V116" s="164">
        <f t="shared" si="15"/>
        <v>0</v>
      </c>
      <c r="W116" s="250"/>
      <c r="X116" s="33">
        <v>0</v>
      </c>
      <c r="Y116" s="264"/>
      <c r="Z116" s="7"/>
    </row>
    <row r="117" spans="13:26" x14ac:dyDescent="0.2">
      <c r="M117" s="36">
        <v>115</v>
      </c>
      <c r="N117" s="51">
        <f t="shared" si="10"/>
        <v>306</v>
      </c>
      <c r="O117" s="51">
        <f>IF(OR(N116=0,N116=""),"",IF($C$7&lt;system!I116,"",system!I116))</f>
        <v>10</v>
      </c>
      <c r="P117" s="125">
        <f t="shared" si="11"/>
        <v>45566</v>
      </c>
      <c r="Q117" s="52">
        <f>IF(OR(N116=0,N116="",O117=""),"",IF(N117&lt;0,"",VLOOKUP(O117,system!$A$2:$B$36,2,FALSE)))</f>
        <v>1.55E-2</v>
      </c>
      <c r="R117" s="53">
        <f t="shared" si="12"/>
        <v>28797857</v>
      </c>
      <c r="S117" s="53">
        <f>IF(OR(N116=0,N116="",O117=""),"",IF(R117&lt;VLOOKUP(O117,system!$A$2:$F$36,6,FALSE),R117,VLOOKUP(O117,system!$A$2:$F$36,6,FALSE)))</f>
        <v>113991</v>
      </c>
      <c r="T117" s="53">
        <f t="shared" si="13"/>
        <v>37197</v>
      </c>
      <c r="U117" s="53">
        <f t="shared" si="14"/>
        <v>76794</v>
      </c>
      <c r="V117" s="53">
        <f t="shared" si="15"/>
        <v>0</v>
      </c>
      <c r="W117" s="250"/>
      <c r="X117" s="33">
        <v>0</v>
      </c>
      <c r="Y117" s="264"/>
      <c r="Z117" s="7"/>
    </row>
    <row r="118" spans="13:26" x14ac:dyDescent="0.2">
      <c r="M118" s="160">
        <v>116</v>
      </c>
      <c r="N118" s="161">
        <f t="shared" si="10"/>
        <v>305</v>
      </c>
      <c r="O118" s="161">
        <f>IF(OR(N117=0,N117=""),"",IF($C$7&lt;system!I117,"",system!I117))</f>
        <v>10</v>
      </c>
      <c r="P118" s="162">
        <f t="shared" si="11"/>
        <v>45597</v>
      </c>
      <c r="Q118" s="163">
        <f>IF(OR(N117=0,N117="",O118=""),"",IF(N118&lt;0,"",VLOOKUP(O118,system!$A$2:$B$36,2,FALSE)))</f>
        <v>1.55E-2</v>
      </c>
      <c r="R118" s="164">
        <f t="shared" si="12"/>
        <v>28721063</v>
      </c>
      <c r="S118" s="164">
        <f>IF(OR(N117=0,N117="",O118=""),"",IF(R118&lt;VLOOKUP(O118,system!$A$2:$F$36,6,FALSE),R118,VLOOKUP(O118,system!$A$2:$F$36,6,FALSE)))</f>
        <v>113991</v>
      </c>
      <c r="T118" s="164">
        <f t="shared" si="13"/>
        <v>37098</v>
      </c>
      <c r="U118" s="164">
        <f t="shared" si="14"/>
        <v>76893</v>
      </c>
      <c r="V118" s="164">
        <f t="shared" si="15"/>
        <v>0</v>
      </c>
      <c r="W118" s="250"/>
      <c r="X118" s="33">
        <v>0</v>
      </c>
      <c r="Y118" s="264"/>
      <c r="Z118" s="7"/>
    </row>
    <row r="119" spans="13:26" x14ac:dyDescent="0.2">
      <c r="M119" s="36">
        <v>117</v>
      </c>
      <c r="N119" s="51">
        <f t="shared" si="10"/>
        <v>304</v>
      </c>
      <c r="O119" s="51">
        <f>IF(OR(N118=0,N118=""),"",IF($C$7&lt;system!I118,"",system!I118))</f>
        <v>10</v>
      </c>
      <c r="P119" s="125">
        <f t="shared" si="11"/>
        <v>45627</v>
      </c>
      <c r="Q119" s="52">
        <f>IF(OR(N118=0,N118="",O119=""),"",IF(N119&lt;0,"",VLOOKUP(O119,system!$A$2:$B$36,2,FALSE)))</f>
        <v>1.55E-2</v>
      </c>
      <c r="R119" s="53">
        <f t="shared" si="12"/>
        <v>28644170</v>
      </c>
      <c r="S119" s="53">
        <f>IF(OR(N118=0,N118="",O119=""),"",IF(R119&lt;VLOOKUP(O119,system!$A$2:$F$36,6,FALSE),R119,VLOOKUP(O119,system!$A$2:$F$36,6,FALSE)))</f>
        <v>113991</v>
      </c>
      <c r="T119" s="53">
        <f t="shared" si="13"/>
        <v>36998</v>
      </c>
      <c r="U119" s="53">
        <f t="shared" si="14"/>
        <v>76993</v>
      </c>
      <c r="V119" s="53">
        <f t="shared" si="15"/>
        <v>0</v>
      </c>
      <c r="W119" s="250"/>
      <c r="X119" s="33">
        <v>0</v>
      </c>
      <c r="Y119" s="264"/>
      <c r="Z119" s="7"/>
    </row>
    <row r="120" spans="13:26" x14ac:dyDescent="0.2">
      <c r="M120" s="160">
        <v>118</v>
      </c>
      <c r="N120" s="161">
        <f t="shared" si="10"/>
        <v>303</v>
      </c>
      <c r="O120" s="161">
        <f>IF(OR(N119=0,N119=""),"",IF($C$7&lt;system!I119,"",system!I119))</f>
        <v>10</v>
      </c>
      <c r="P120" s="162">
        <f t="shared" si="11"/>
        <v>45658</v>
      </c>
      <c r="Q120" s="163">
        <f>IF(OR(N119=0,N119="",O120=""),"",IF(N120&lt;0,"",VLOOKUP(O120,system!$A$2:$B$36,2,FALSE)))</f>
        <v>1.55E-2</v>
      </c>
      <c r="R120" s="164">
        <f t="shared" si="12"/>
        <v>28567177</v>
      </c>
      <c r="S120" s="164">
        <f>IF(OR(N119=0,N119="",O120=""),"",IF(R120&lt;VLOOKUP(O120,system!$A$2:$F$36,6,FALSE),R120,VLOOKUP(O120,system!$A$2:$F$36,6,FALSE)))</f>
        <v>113991</v>
      </c>
      <c r="T120" s="164">
        <f t="shared" si="13"/>
        <v>36899</v>
      </c>
      <c r="U120" s="164">
        <f t="shared" si="14"/>
        <v>77092</v>
      </c>
      <c r="V120" s="164">
        <f t="shared" si="15"/>
        <v>0</v>
      </c>
      <c r="W120" s="250"/>
      <c r="X120" s="33">
        <v>0</v>
      </c>
      <c r="Y120" s="264"/>
      <c r="Z120" s="7"/>
    </row>
    <row r="121" spans="13:26" x14ac:dyDescent="0.2">
      <c r="M121" s="36">
        <v>119</v>
      </c>
      <c r="N121" s="51">
        <f t="shared" si="10"/>
        <v>302</v>
      </c>
      <c r="O121" s="51">
        <f>IF(OR(N120=0,N120=""),"",IF($C$7&lt;system!I120,"",system!I120))</f>
        <v>10</v>
      </c>
      <c r="P121" s="125">
        <f t="shared" si="11"/>
        <v>45689</v>
      </c>
      <c r="Q121" s="52">
        <f>IF(OR(N120=0,N120="",O121=""),"",IF(N121&lt;0,"",VLOOKUP(O121,system!$A$2:$B$36,2,FALSE)))</f>
        <v>1.55E-2</v>
      </c>
      <c r="R121" s="53">
        <f t="shared" si="12"/>
        <v>28490085</v>
      </c>
      <c r="S121" s="53">
        <f>IF(OR(N120=0,N120="",O121=""),"",IF(R121&lt;VLOOKUP(O121,system!$A$2:$F$36,6,FALSE),R121,VLOOKUP(O121,system!$A$2:$F$36,6,FALSE)))</f>
        <v>113991</v>
      </c>
      <c r="T121" s="53">
        <f t="shared" si="13"/>
        <v>36799</v>
      </c>
      <c r="U121" s="53">
        <f t="shared" si="14"/>
        <v>77192</v>
      </c>
      <c r="V121" s="53">
        <f t="shared" si="15"/>
        <v>0</v>
      </c>
      <c r="W121" s="250"/>
      <c r="X121" s="33">
        <v>0</v>
      </c>
      <c r="Y121" s="264"/>
      <c r="Z121" s="7"/>
    </row>
    <row r="122" spans="13:26" ht="13.5" thickBot="1" x14ac:dyDescent="0.25">
      <c r="M122" s="170">
        <v>120</v>
      </c>
      <c r="N122" s="171">
        <f t="shared" si="10"/>
        <v>301</v>
      </c>
      <c r="O122" s="171">
        <f>IF(OR(N121=0,N121=""),"",IF($C$7&lt;system!I121,"",system!I121))</f>
        <v>10</v>
      </c>
      <c r="P122" s="172">
        <f t="shared" si="11"/>
        <v>45717</v>
      </c>
      <c r="Q122" s="173">
        <f>IF(OR(N121=0,N121="",O122=""),"",IF(N122&lt;0,"",VLOOKUP(O122,system!$A$2:$B$36,2,FALSE)))</f>
        <v>1.55E-2</v>
      </c>
      <c r="R122" s="174">
        <f t="shared" si="12"/>
        <v>28412893</v>
      </c>
      <c r="S122" s="174">
        <f>IF(OR(N121=0,N121="",O122=""),"",IF(R122&lt;VLOOKUP(O122,system!$A$2:$F$36,6,FALSE),R122,VLOOKUP(O122,system!$A$2:$F$36,6,FALSE)))</f>
        <v>113991</v>
      </c>
      <c r="T122" s="174">
        <f t="shared" si="13"/>
        <v>36699</v>
      </c>
      <c r="U122" s="174">
        <f t="shared" si="14"/>
        <v>77292</v>
      </c>
      <c r="V122" s="174">
        <f t="shared" si="15"/>
        <v>0</v>
      </c>
      <c r="W122" s="252"/>
      <c r="X122" s="47">
        <v>0</v>
      </c>
      <c r="Y122" s="267"/>
      <c r="Z122" s="7"/>
    </row>
    <row r="123" spans="13:26" x14ac:dyDescent="0.2">
      <c r="M123" s="149">
        <v>121</v>
      </c>
      <c r="N123" s="150">
        <f t="shared" si="10"/>
        <v>300</v>
      </c>
      <c r="O123" s="150">
        <f>IF(OR(N122=0,N122=""),"",IF($C$7&lt;system!I122,"",system!I122))</f>
        <v>11</v>
      </c>
      <c r="P123" s="151">
        <f t="shared" si="11"/>
        <v>45748</v>
      </c>
      <c r="Q123" s="152">
        <f>IF(OR(N122=0,N122="",O123=""),"",IF(N123&lt;0,"",VLOOKUP(O123,system!$A$2:$B$36,2,FALSE)))</f>
        <v>1.55E-2</v>
      </c>
      <c r="R123" s="153">
        <f t="shared" si="12"/>
        <v>28335601</v>
      </c>
      <c r="S123" s="153">
        <f>IF(OR(N122=0,N122="",O123=""),"",IF(R123&lt;VLOOKUP(O123,system!$A$2:$F$36,6,FALSE),R123,VLOOKUP(O123,system!$A$2:$F$36,6,FALSE)))</f>
        <v>113991</v>
      </c>
      <c r="T123" s="153">
        <f t="shared" si="13"/>
        <v>36600</v>
      </c>
      <c r="U123" s="153">
        <f t="shared" si="14"/>
        <v>77391</v>
      </c>
      <c r="V123" s="153">
        <f t="shared" si="15"/>
        <v>0</v>
      </c>
      <c r="W123" s="250">
        <f>IF(ISNA(VLOOKUP(O123,$B$28:$C$62,2,FALSE)),0,VLOOKUP(O123,$B$28:$C$62,2,FALSE))</f>
        <v>0</v>
      </c>
      <c r="X123" s="154">
        <v>0</v>
      </c>
      <c r="Y123" s="261">
        <f>IF(O123="","",ROUND(system!$AJ$5/100*R123,-2))</f>
        <v>155000</v>
      </c>
      <c r="Z123" s="7"/>
    </row>
    <row r="124" spans="13:26" x14ac:dyDescent="0.2">
      <c r="M124" s="37">
        <v>122</v>
      </c>
      <c r="N124" s="38">
        <f t="shared" si="10"/>
        <v>299</v>
      </c>
      <c r="O124" s="38">
        <f>IF(OR(N123=0,N123=""),"",IF($C$7&lt;system!I123,"",system!I123))</f>
        <v>11</v>
      </c>
      <c r="P124" s="124">
        <f t="shared" si="11"/>
        <v>45778</v>
      </c>
      <c r="Q124" s="39">
        <f>IF(OR(N123=0,N123="",O124=""),"",IF(N124&lt;0,"",VLOOKUP(O124,system!$A$2:$B$36,2,FALSE)))</f>
        <v>1.55E-2</v>
      </c>
      <c r="R124" s="40">
        <f t="shared" si="12"/>
        <v>28258210</v>
      </c>
      <c r="S124" s="40">
        <f>IF(OR(N123=0,N123="",O124=""),"",IF(R124&lt;VLOOKUP(O124,system!$A$2:$F$36,6,FALSE),R124,VLOOKUP(O124,system!$A$2:$F$36,6,FALSE)))</f>
        <v>113991</v>
      </c>
      <c r="T124" s="40">
        <f t="shared" si="13"/>
        <v>36500</v>
      </c>
      <c r="U124" s="40">
        <f t="shared" si="14"/>
        <v>77491</v>
      </c>
      <c r="V124" s="40">
        <f t="shared" si="15"/>
        <v>0</v>
      </c>
      <c r="W124" s="250"/>
      <c r="X124" s="33">
        <v>0</v>
      </c>
      <c r="Y124" s="261"/>
      <c r="Z124" s="7"/>
    </row>
    <row r="125" spans="13:26" x14ac:dyDescent="0.2">
      <c r="M125" s="36">
        <v>123</v>
      </c>
      <c r="N125" s="51">
        <f t="shared" si="10"/>
        <v>298</v>
      </c>
      <c r="O125" s="51">
        <f>IF(OR(N124=0,N124=""),"",IF($C$7&lt;system!I124,"",system!I124))</f>
        <v>11</v>
      </c>
      <c r="P125" s="125">
        <f t="shared" si="11"/>
        <v>45809</v>
      </c>
      <c r="Q125" s="52">
        <f>IF(OR(N124=0,N124="",O125=""),"",IF(N125&lt;0,"",VLOOKUP(O125,system!$A$2:$B$36,2,FALSE)))</f>
        <v>1.55E-2</v>
      </c>
      <c r="R125" s="53">
        <f t="shared" si="12"/>
        <v>28180719</v>
      </c>
      <c r="S125" s="53">
        <f>IF(OR(N124=0,N124="",O125=""),"",IF(R125&lt;VLOOKUP(O125,system!$A$2:$F$36,6,FALSE),R125,VLOOKUP(O125,system!$A$2:$F$36,6,FALSE)))</f>
        <v>113991</v>
      </c>
      <c r="T125" s="53">
        <f t="shared" si="13"/>
        <v>36400</v>
      </c>
      <c r="U125" s="53">
        <f t="shared" si="14"/>
        <v>77591</v>
      </c>
      <c r="V125" s="53">
        <f t="shared" si="15"/>
        <v>0</v>
      </c>
      <c r="W125" s="250"/>
      <c r="X125" s="33">
        <v>0</v>
      </c>
      <c r="Y125" s="261"/>
      <c r="Z125" s="7"/>
    </row>
    <row r="126" spans="13:26" x14ac:dyDescent="0.2">
      <c r="M126" s="37">
        <v>124</v>
      </c>
      <c r="N126" s="38">
        <f t="shared" si="10"/>
        <v>297</v>
      </c>
      <c r="O126" s="38">
        <f>IF(OR(N125=0,N125=""),"",IF($C$7&lt;system!I125,"",system!I125))</f>
        <v>11</v>
      </c>
      <c r="P126" s="124">
        <f t="shared" si="11"/>
        <v>45839</v>
      </c>
      <c r="Q126" s="39">
        <f>IF(OR(N125=0,N125="",O126=""),"",IF(N126&lt;0,"",VLOOKUP(O126,system!$A$2:$B$36,2,FALSE)))</f>
        <v>1.55E-2</v>
      </c>
      <c r="R126" s="40">
        <f t="shared" si="12"/>
        <v>28103128</v>
      </c>
      <c r="S126" s="40">
        <f>IF(OR(N125=0,N125="",O126=""),"",IF(R126&lt;VLOOKUP(O126,system!$A$2:$F$36,6,FALSE),R126,VLOOKUP(O126,system!$A$2:$F$36,6,FALSE)))</f>
        <v>113991</v>
      </c>
      <c r="T126" s="40">
        <f t="shared" si="13"/>
        <v>36299</v>
      </c>
      <c r="U126" s="40">
        <f t="shared" si="14"/>
        <v>77692</v>
      </c>
      <c r="V126" s="40">
        <f t="shared" si="15"/>
        <v>0</v>
      </c>
      <c r="W126" s="250"/>
      <c r="X126" s="33">
        <v>0</v>
      </c>
      <c r="Y126" s="261"/>
      <c r="Z126" s="7"/>
    </row>
    <row r="127" spans="13:26" x14ac:dyDescent="0.2">
      <c r="M127" s="36">
        <v>125</v>
      </c>
      <c r="N127" s="51">
        <f t="shared" si="10"/>
        <v>296</v>
      </c>
      <c r="O127" s="51">
        <f>IF(OR(N126=0,N126=""),"",IF($C$7&lt;system!I126,"",system!I126))</f>
        <v>11</v>
      </c>
      <c r="P127" s="125">
        <f t="shared" si="11"/>
        <v>45870</v>
      </c>
      <c r="Q127" s="52">
        <f>IF(OR(N126=0,N126="",O127=""),"",IF(N127&lt;0,"",VLOOKUP(O127,system!$A$2:$B$36,2,FALSE)))</f>
        <v>1.55E-2</v>
      </c>
      <c r="R127" s="53">
        <f t="shared" si="12"/>
        <v>28025436</v>
      </c>
      <c r="S127" s="53">
        <f>IF(OR(N126=0,N126="",O127=""),"",IF(R127&lt;VLOOKUP(O127,system!$A$2:$F$36,6,FALSE),R127,VLOOKUP(O127,system!$A$2:$F$36,6,FALSE)))</f>
        <v>113991</v>
      </c>
      <c r="T127" s="53">
        <f t="shared" si="13"/>
        <v>36199</v>
      </c>
      <c r="U127" s="53">
        <f t="shared" si="14"/>
        <v>77792</v>
      </c>
      <c r="V127" s="53">
        <f t="shared" si="15"/>
        <v>0</v>
      </c>
      <c r="W127" s="250"/>
      <c r="X127" s="33">
        <v>0</v>
      </c>
      <c r="Y127" s="261"/>
      <c r="Z127" s="7"/>
    </row>
    <row r="128" spans="13:26" x14ac:dyDescent="0.2">
      <c r="M128" s="37">
        <v>126</v>
      </c>
      <c r="N128" s="38">
        <f t="shared" si="10"/>
        <v>295</v>
      </c>
      <c r="O128" s="38">
        <f>IF(OR(N127=0,N127=""),"",IF($C$7&lt;system!I127,"",system!I127))</f>
        <v>11</v>
      </c>
      <c r="P128" s="124">
        <f t="shared" si="11"/>
        <v>45901</v>
      </c>
      <c r="Q128" s="39">
        <f>IF(OR(N127=0,N127="",O128=""),"",IF(N128&lt;0,"",VLOOKUP(O128,system!$A$2:$B$36,2,FALSE)))</f>
        <v>1.55E-2</v>
      </c>
      <c r="R128" s="40">
        <f t="shared" si="12"/>
        <v>27947644</v>
      </c>
      <c r="S128" s="40">
        <f>IF(OR(N127=0,N127="",O128=""),"",IF(R128&lt;VLOOKUP(O128,system!$A$2:$F$36,6,FALSE),R128,VLOOKUP(O128,system!$A$2:$F$36,6,FALSE)))</f>
        <v>113991</v>
      </c>
      <c r="T128" s="40">
        <f t="shared" si="13"/>
        <v>36099</v>
      </c>
      <c r="U128" s="40">
        <f t="shared" si="14"/>
        <v>77892</v>
      </c>
      <c r="V128" s="40">
        <f t="shared" si="15"/>
        <v>0</v>
      </c>
      <c r="W128" s="250"/>
      <c r="X128" s="33">
        <v>0</v>
      </c>
      <c r="Y128" s="261"/>
      <c r="Z128" s="7"/>
    </row>
    <row r="129" spans="13:26" x14ac:dyDescent="0.2">
      <c r="M129" s="36">
        <v>127</v>
      </c>
      <c r="N129" s="51">
        <f t="shared" si="10"/>
        <v>294</v>
      </c>
      <c r="O129" s="51">
        <f>IF(OR(N128=0,N128=""),"",IF($C$7&lt;system!I128,"",system!I128))</f>
        <v>11</v>
      </c>
      <c r="P129" s="125">
        <f t="shared" si="11"/>
        <v>45931</v>
      </c>
      <c r="Q129" s="52">
        <f>IF(OR(N128=0,N128="",O129=""),"",IF(N129&lt;0,"",VLOOKUP(O129,system!$A$2:$B$36,2,FALSE)))</f>
        <v>1.55E-2</v>
      </c>
      <c r="R129" s="53">
        <f t="shared" si="12"/>
        <v>27869752</v>
      </c>
      <c r="S129" s="53">
        <f>IF(OR(N128=0,N128="",O129=""),"",IF(R129&lt;VLOOKUP(O129,system!$A$2:$F$36,6,FALSE),R129,VLOOKUP(O129,system!$A$2:$F$36,6,FALSE)))</f>
        <v>113991</v>
      </c>
      <c r="T129" s="53">
        <f t="shared" si="13"/>
        <v>35998</v>
      </c>
      <c r="U129" s="53">
        <f t="shared" si="14"/>
        <v>77993</v>
      </c>
      <c r="V129" s="53">
        <f t="shared" si="15"/>
        <v>0</v>
      </c>
      <c r="W129" s="250"/>
      <c r="X129" s="33">
        <v>0</v>
      </c>
      <c r="Y129" s="261"/>
      <c r="Z129" s="7"/>
    </row>
    <row r="130" spans="13:26" x14ac:dyDescent="0.2">
      <c r="M130" s="37">
        <v>128</v>
      </c>
      <c r="N130" s="38">
        <f t="shared" si="10"/>
        <v>293</v>
      </c>
      <c r="O130" s="38">
        <f>IF(OR(N129=0,N129=""),"",IF($C$7&lt;system!I129,"",system!I129))</f>
        <v>11</v>
      </c>
      <c r="P130" s="124">
        <f t="shared" si="11"/>
        <v>45962</v>
      </c>
      <c r="Q130" s="39">
        <f>IF(OR(N129=0,N129="",O130=""),"",IF(N130&lt;0,"",VLOOKUP(O130,system!$A$2:$B$36,2,FALSE)))</f>
        <v>1.55E-2</v>
      </c>
      <c r="R130" s="40">
        <f t="shared" si="12"/>
        <v>27791759</v>
      </c>
      <c r="S130" s="40">
        <f>IF(OR(N129=0,N129="",O130=""),"",IF(R130&lt;VLOOKUP(O130,system!$A$2:$F$36,6,FALSE),R130,VLOOKUP(O130,system!$A$2:$F$36,6,FALSE)))</f>
        <v>113991</v>
      </c>
      <c r="T130" s="40">
        <f t="shared" si="13"/>
        <v>35897</v>
      </c>
      <c r="U130" s="40">
        <f t="shared" si="14"/>
        <v>78094</v>
      </c>
      <c r="V130" s="40">
        <f t="shared" si="15"/>
        <v>0</v>
      </c>
      <c r="W130" s="250"/>
      <c r="X130" s="33">
        <v>0</v>
      </c>
      <c r="Y130" s="261"/>
      <c r="Z130" s="7"/>
    </row>
    <row r="131" spans="13:26" x14ac:dyDescent="0.2">
      <c r="M131" s="36">
        <v>129</v>
      </c>
      <c r="N131" s="51">
        <f t="shared" si="10"/>
        <v>292</v>
      </c>
      <c r="O131" s="51">
        <f>IF(OR(N130=0,N130=""),"",IF($C$7&lt;system!I130,"",system!I130))</f>
        <v>11</v>
      </c>
      <c r="P131" s="125">
        <f t="shared" si="11"/>
        <v>45992</v>
      </c>
      <c r="Q131" s="52">
        <f>IF(OR(N130=0,N130="",O131=""),"",IF(N131&lt;0,"",VLOOKUP(O131,system!$A$2:$B$36,2,FALSE)))</f>
        <v>1.55E-2</v>
      </c>
      <c r="R131" s="53">
        <f t="shared" si="12"/>
        <v>27713665</v>
      </c>
      <c r="S131" s="53">
        <f>IF(OR(N130=0,N130="",O131=""),"",IF(R131&lt;VLOOKUP(O131,system!$A$2:$F$36,6,FALSE),R131,VLOOKUP(O131,system!$A$2:$F$36,6,FALSE)))</f>
        <v>113991</v>
      </c>
      <c r="T131" s="53">
        <f t="shared" si="13"/>
        <v>35796</v>
      </c>
      <c r="U131" s="53">
        <f t="shared" si="14"/>
        <v>78195</v>
      </c>
      <c r="V131" s="53">
        <f t="shared" si="15"/>
        <v>0</v>
      </c>
      <c r="W131" s="250"/>
      <c r="X131" s="33">
        <v>0</v>
      </c>
      <c r="Y131" s="261"/>
      <c r="Z131" s="7"/>
    </row>
    <row r="132" spans="13:26" x14ac:dyDescent="0.2">
      <c r="M132" s="37">
        <v>130</v>
      </c>
      <c r="N132" s="38">
        <f t="shared" ref="N132:N195" si="16">IF(OR(N131=0,N131=""),"",IF(V131=0,N131-1,IF(ROUND(NPER(Q131/12,-1*S131,R132,0,0),0)&gt;=N131,N131-1,ROUND(NPER(Q131/12,-1*S131,R132,0,0),0))))</f>
        <v>291</v>
      </c>
      <c r="O132" s="38">
        <f>IF(OR(N131=0,N131=""),"",IF($C$7&lt;system!I131,"",system!I131))</f>
        <v>11</v>
      </c>
      <c r="P132" s="124">
        <f t="shared" ref="P132:P195" si="17">IF(OR(N131=0,N131="",O132=""),"",IF(N132&lt;0,"",EDATE(P131,1)))</f>
        <v>46023</v>
      </c>
      <c r="Q132" s="39">
        <f>IF(OR(N131=0,N131="",O132=""),"",IF(N132&lt;0,"",VLOOKUP(O132,system!$A$2:$B$36,2,FALSE)))</f>
        <v>1.55E-2</v>
      </c>
      <c r="R132" s="40">
        <f t="shared" ref="R132:R195" si="18">IF(OR(N131=0,N131="",O132=""),"",IF(ISERR(ROUNDDOWN(R131-U131-V131,0)),"",ROUNDDOWN(R131-U131-V131,0)))</f>
        <v>27635470</v>
      </c>
      <c r="S132" s="40">
        <f>IF(OR(N131=0,N131="",O132=""),"",IF(R132&lt;VLOOKUP(O132,system!$A$2:$F$36,6,FALSE),R132,VLOOKUP(O132,system!$A$2:$F$36,6,FALSE)))</f>
        <v>113991</v>
      </c>
      <c r="T132" s="40">
        <f t="shared" ref="T132:T195" si="19">IF(OR(N131=0,N131="",O132=""),"",IF(N132&lt;0,"",ROUNDDOWN(R132*Q132/12,0)))</f>
        <v>35695</v>
      </c>
      <c r="U132" s="40">
        <f t="shared" ref="U132:U195" si="20">IF(OR(N131=0,N131="",O132=""),"",IF(R132&lt;U131,R132,IF(N132&lt;0,"",ROUNDDOWN(S132-T132,0))))</f>
        <v>78296</v>
      </c>
      <c r="V132" s="40">
        <f t="shared" ref="V132:V195" si="21">IF(OR(N131=0,N131="",O132=""),"",W132+X132)</f>
        <v>0</v>
      </c>
      <c r="W132" s="250"/>
      <c r="X132" s="33">
        <v>0</v>
      </c>
      <c r="Y132" s="261"/>
      <c r="Z132" s="7"/>
    </row>
    <row r="133" spans="13:26" x14ac:dyDescent="0.2">
      <c r="M133" s="36">
        <v>131</v>
      </c>
      <c r="N133" s="51">
        <f t="shared" si="16"/>
        <v>290</v>
      </c>
      <c r="O133" s="51">
        <f>IF(OR(N132=0,N132=""),"",IF($C$7&lt;system!I132,"",system!I132))</f>
        <v>11</v>
      </c>
      <c r="P133" s="125">
        <f t="shared" si="17"/>
        <v>46054</v>
      </c>
      <c r="Q133" s="52">
        <f>IF(OR(N132=0,N132="",O133=""),"",IF(N133&lt;0,"",VLOOKUP(O133,system!$A$2:$B$36,2,FALSE)))</f>
        <v>1.55E-2</v>
      </c>
      <c r="R133" s="53">
        <f t="shared" si="18"/>
        <v>27557174</v>
      </c>
      <c r="S133" s="53">
        <f>IF(OR(N132=0,N132="",O133=""),"",IF(R133&lt;VLOOKUP(O133,system!$A$2:$F$36,6,FALSE),R133,VLOOKUP(O133,system!$A$2:$F$36,6,FALSE)))</f>
        <v>113991</v>
      </c>
      <c r="T133" s="53">
        <f t="shared" si="19"/>
        <v>35594</v>
      </c>
      <c r="U133" s="53">
        <f t="shared" si="20"/>
        <v>78397</v>
      </c>
      <c r="V133" s="53">
        <f t="shared" si="21"/>
        <v>0</v>
      </c>
      <c r="W133" s="250"/>
      <c r="X133" s="33">
        <v>0</v>
      </c>
      <c r="Y133" s="261"/>
      <c r="Z133" s="7"/>
    </row>
    <row r="134" spans="13:26" x14ac:dyDescent="0.2">
      <c r="M134" s="41">
        <v>132</v>
      </c>
      <c r="N134" s="42">
        <f t="shared" si="16"/>
        <v>289</v>
      </c>
      <c r="O134" s="42">
        <f>IF(OR(N133=0,N133=""),"",IF($C$7&lt;system!I133,"",system!I133))</f>
        <v>11</v>
      </c>
      <c r="P134" s="126">
        <f t="shared" si="17"/>
        <v>46082</v>
      </c>
      <c r="Q134" s="43">
        <f>IF(OR(N133=0,N133="",O134=""),"",IF(N134&lt;0,"",VLOOKUP(O134,system!$A$2:$B$36,2,FALSE)))</f>
        <v>1.55E-2</v>
      </c>
      <c r="R134" s="44">
        <f t="shared" si="18"/>
        <v>27478777</v>
      </c>
      <c r="S134" s="44">
        <f>IF(OR(N133=0,N133="",O134=""),"",IF(R134&lt;VLOOKUP(O134,system!$A$2:$F$36,6,FALSE),R134,VLOOKUP(O134,system!$A$2:$F$36,6,FALSE)))</f>
        <v>113991</v>
      </c>
      <c r="T134" s="44">
        <f t="shared" si="19"/>
        <v>35493</v>
      </c>
      <c r="U134" s="44">
        <f t="shared" si="20"/>
        <v>78498</v>
      </c>
      <c r="V134" s="44">
        <f t="shared" si="21"/>
        <v>0</v>
      </c>
      <c r="W134" s="251"/>
      <c r="X134" s="34">
        <v>0</v>
      </c>
      <c r="Y134" s="262"/>
      <c r="Z134" s="7"/>
    </row>
    <row r="135" spans="13:26" x14ac:dyDescent="0.2">
      <c r="M135" s="35">
        <v>133</v>
      </c>
      <c r="N135" s="48">
        <f t="shared" si="16"/>
        <v>288</v>
      </c>
      <c r="O135" s="48">
        <f>IF(OR(N134=0,N134=""),"",IF($C$7&lt;system!I134,"",system!I134))</f>
        <v>12</v>
      </c>
      <c r="P135" s="123">
        <f t="shared" si="17"/>
        <v>46113</v>
      </c>
      <c r="Q135" s="49">
        <f>IF(OR(N134=0,N134="",O135=""),"",IF(N135&lt;0,"",VLOOKUP(O135,system!$A$2:$B$36,2,FALSE)))</f>
        <v>1.55E-2</v>
      </c>
      <c r="R135" s="50">
        <f t="shared" si="18"/>
        <v>27400279</v>
      </c>
      <c r="S135" s="50">
        <f>IF(OR(N134=0,N134="",O135=""),"",IF(R135&lt;VLOOKUP(O135,system!$A$2:$F$36,6,FALSE),R135,VLOOKUP(O135,system!$A$2:$F$36,6,FALSE)))</f>
        <v>113991</v>
      </c>
      <c r="T135" s="50">
        <f t="shared" si="19"/>
        <v>35392</v>
      </c>
      <c r="U135" s="50">
        <f t="shared" si="20"/>
        <v>78599</v>
      </c>
      <c r="V135" s="50">
        <f t="shared" si="21"/>
        <v>0</v>
      </c>
      <c r="W135" s="249">
        <f>IF(ISNA(VLOOKUP(O135,$B$28:$C$62,2,FALSE)),0,VLOOKUP(O135,$B$28:$C$62,2,FALSE))</f>
        <v>0</v>
      </c>
      <c r="X135" s="32">
        <v>0</v>
      </c>
      <c r="Y135" s="263">
        <f>IF(O135="","",ROUND(system!$AJ$5/100*R135,-2))</f>
        <v>149900</v>
      </c>
      <c r="Z135" s="7"/>
    </row>
    <row r="136" spans="13:26" x14ac:dyDescent="0.2">
      <c r="M136" s="160">
        <v>134</v>
      </c>
      <c r="N136" s="161">
        <f t="shared" si="16"/>
        <v>287</v>
      </c>
      <c r="O136" s="161">
        <f>IF(OR(N135=0,N135=""),"",IF($C$7&lt;system!I135,"",system!I135))</f>
        <v>12</v>
      </c>
      <c r="P136" s="162">
        <f t="shared" si="17"/>
        <v>46143</v>
      </c>
      <c r="Q136" s="163">
        <f>IF(OR(N135=0,N135="",O136=""),"",IF(N136&lt;0,"",VLOOKUP(O136,system!$A$2:$B$36,2,FALSE)))</f>
        <v>1.55E-2</v>
      </c>
      <c r="R136" s="164">
        <f t="shared" si="18"/>
        <v>27321680</v>
      </c>
      <c r="S136" s="164">
        <f>IF(OR(N135=0,N135="",O136=""),"",IF(R136&lt;VLOOKUP(O136,system!$A$2:$F$36,6,FALSE),R136,VLOOKUP(O136,system!$A$2:$F$36,6,FALSE)))</f>
        <v>113991</v>
      </c>
      <c r="T136" s="164">
        <f t="shared" si="19"/>
        <v>35290</v>
      </c>
      <c r="U136" s="164">
        <f t="shared" si="20"/>
        <v>78701</v>
      </c>
      <c r="V136" s="164">
        <f t="shared" si="21"/>
        <v>0</v>
      </c>
      <c r="W136" s="250"/>
      <c r="X136" s="33">
        <v>0</v>
      </c>
      <c r="Y136" s="264"/>
      <c r="Z136" s="7"/>
    </row>
    <row r="137" spans="13:26" x14ac:dyDescent="0.2">
      <c r="M137" s="36">
        <v>135</v>
      </c>
      <c r="N137" s="51">
        <f t="shared" si="16"/>
        <v>286</v>
      </c>
      <c r="O137" s="51">
        <f>IF(OR(N136=0,N136=""),"",IF($C$7&lt;system!I136,"",system!I136))</f>
        <v>12</v>
      </c>
      <c r="P137" s="125">
        <f t="shared" si="17"/>
        <v>46174</v>
      </c>
      <c r="Q137" s="52">
        <f>IF(OR(N136=0,N136="",O137=""),"",IF(N137&lt;0,"",VLOOKUP(O137,system!$A$2:$B$36,2,FALSE)))</f>
        <v>1.55E-2</v>
      </c>
      <c r="R137" s="53">
        <f t="shared" si="18"/>
        <v>27242979</v>
      </c>
      <c r="S137" s="53">
        <f>IF(OR(N136=0,N136="",O137=""),"",IF(R137&lt;VLOOKUP(O137,system!$A$2:$F$36,6,FALSE),R137,VLOOKUP(O137,system!$A$2:$F$36,6,FALSE)))</f>
        <v>113991</v>
      </c>
      <c r="T137" s="53">
        <f t="shared" si="19"/>
        <v>35188</v>
      </c>
      <c r="U137" s="53">
        <f t="shared" si="20"/>
        <v>78803</v>
      </c>
      <c r="V137" s="53">
        <f t="shared" si="21"/>
        <v>0</v>
      </c>
      <c r="W137" s="250"/>
      <c r="X137" s="33">
        <v>0</v>
      </c>
      <c r="Y137" s="264"/>
      <c r="Z137" s="7"/>
    </row>
    <row r="138" spans="13:26" x14ac:dyDescent="0.2">
      <c r="M138" s="160">
        <v>136</v>
      </c>
      <c r="N138" s="161">
        <f t="shared" si="16"/>
        <v>285</v>
      </c>
      <c r="O138" s="161">
        <f>IF(OR(N137=0,N137=""),"",IF($C$7&lt;system!I137,"",system!I137))</f>
        <v>12</v>
      </c>
      <c r="P138" s="162">
        <f t="shared" si="17"/>
        <v>46204</v>
      </c>
      <c r="Q138" s="163">
        <f>IF(OR(N137=0,N137="",O138=""),"",IF(N138&lt;0,"",VLOOKUP(O138,system!$A$2:$B$36,2,FALSE)))</f>
        <v>1.55E-2</v>
      </c>
      <c r="R138" s="164">
        <f t="shared" si="18"/>
        <v>27164176</v>
      </c>
      <c r="S138" s="164">
        <f>IF(OR(N137=0,N137="",O138=""),"",IF(R138&lt;VLOOKUP(O138,system!$A$2:$F$36,6,FALSE),R138,VLOOKUP(O138,system!$A$2:$F$36,6,FALSE)))</f>
        <v>113991</v>
      </c>
      <c r="T138" s="164">
        <f t="shared" si="19"/>
        <v>35087</v>
      </c>
      <c r="U138" s="164">
        <f t="shared" si="20"/>
        <v>78904</v>
      </c>
      <c r="V138" s="164">
        <f t="shared" si="21"/>
        <v>0</v>
      </c>
      <c r="W138" s="250"/>
      <c r="X138" s="33">
        <v>0</v>
      </c>
      <c r="Y138" s="264"/>
      <c r="Z138" s="7"/>
    </row>
    <row r="139" spans="13:26" x14ac:dyDescent="0.2">
      <c r="M139" s="36">
        <v>137</v>
      </c>
      <c r="N139" s="51">
        <f t="shared" si="16"/>
        <v>284</v>
      </c>
      <c r="O139" s="51">
        <f>IF(OR(N138=0,N138=""),"",IF($C$7&lt;system!I138,"",system!I138))</f>
        <v>12</v>
      </c>
      <c r="P139" s="125">
        <f t="shared" si="17"/>
        <v>46235</v>
      </c>
      <c r="Q139" s="52">
        <f>IF(OR(N138=0,N138="",O139=""),"",IF(N139&lt;0,"",VLOOKUP(O139,system!$A$2:$B$36,2,FALSE)))</f>
        <v>1.55E-2</v>
      </c>
      <c r="R139" s="53">
        <f t="shared" si="18"/>
        <v>27085272</v>
      </c>
      <c r="S139" s="53">
        <f>IF(OR(N138=0,N138="",O139=""),"",IF(R139&lt;VLOOKUP(O139,system!$A$2:$F$36,6,FALSE),R139,VLOOKUP(O139,system!$A$2:$F$36,6,FALSE)))</f>
        <v>113991</v>
      </c>
      <c r="T139" s="53">
        <f t="shared" si="19"/>
        <v>34985</v>
      </c>
      <c r="U139" s="53">
        <f t="shared" si="20"/>
        <v>79006</v>
      </c>
      <c r="V139" s="53">
        <f t="shared" si="21"/>
        <v>0</v>
      </c>
      <c r="W139" s="250"/>
      <c r="X139" s="33">
        <v>0</v>
      </c>
      <c r="Y139" s="264"/>
      <c r="Z139" s="7"/>
    </row>
    <row r="140" spans="13:26" x14ac:dyDescent="0.2">
      <c r="M140" s="160">
        <v>138</v>
      </c>
      <c r="N140" s="161">
        <f t="shared" si="16"/>
        <v>283</v>
      </c>
      <c r="O140" s="161">
        <f>IF(OR(N139=0,N139=""),"",IF($C$7&lt;system!I139,"",system!I139))</f>
        <v>12</v>
      </c>
      <c r="P140" s="162">
        <f t="shared" si="17"/>
        <v>46266</v>
      </c>
      <c r="Q140" s="163">
        <f>IF(OR(N139=0,N139="",O140=""),"",IF(N140&lt;0,"",VLOOKUP(O140,system!$A$2:$B$36,2,FALSE)))</f>
        <v>1.55E-2</v>
      </c>
      <c r="R140" s="164">
        <f t="shared" si="18"/>
        <v>27006266</v>
      </c>
      <c r="S140" s="164">
        <f>IF(OR(N139=0,N139="",O140=""),"",IF(R140&lt;VLOOKUP(O140,system!$A$2:$F$36,6,FALSE),R140,VLOOKUP(O140,system!$A$2:$F$36,6,FALSE)))</f>
        <v>113991</v>
      </c>
      <c r="T140" s="164">
        <f t="shared" si="19"/>
        <v>34883</v>
      </c>
      <c r="U140" s="164">
        <f t="shared" si="20"/>
        <v>79108</v>
      </c>
      <c r="V140" s="164">
        <f t="shared" si="21"/>
        <v>0</v>
      </c>
      <c r="W140" s="250"/>
      <c r="X140" s="33">
        <v>0</v>
      </c>
      <c r="Y140" s="264"/>
      <c r="Z140" s="7"/>
    </row>
    <row r="141" spans="13:26" x14ac:dyDescent="0.2">
      <c r="M141" s="36">
        <v>139</v>
      </c>
      <c r="N141" s="51">
        <f t="shared" si="16"/>
        <v>282</v>
      </c>
      <c r="O141" s="51">
        <f>IF(OR(N140=0,N140=""),"",IF($C$7&lt;system!I140,"",system!I140))</f>
        <v>12</v>
      </c>
      <c r="P141" s="125">
        <f t="shared" si="17"/>
        <v>46296</v>
      </c>
      <c r="Q141" s="52">
        <f>IF(OR(N140=0,N140="",O141=""),"",IF(N141&lt;0,"",VLOOKUP(O141,system!$A$2:$B$36,2,FALSE)))</f>
        <v>1.55E-2</v>
      </c>
      <c r="R141" s="53">
        <f t="shared" si="18"/>
        <v>26927158</v>
      </c>
      <c r="S141" s="53">
        <f>IF(OR(N140=0,N140="",O141=""),"",IF(R141&lt;VLOOKUP(O141,system!$A$2:$F$36,6,FALSE),R141,VLOOKUP(O141,system!$A$2:$F$36,6,FALSE)))</f>
        <v>113991</v>
      </c>
      <c r="T141" s="53">
        <f t="shared" si="19"/>
        <v>34780</v>
      </c>
      <c r="U141" s="53">
        <f t="shared" si="20"/>
        <v>79211</v>
      </c>
      <c r="V141" s="53">
        <f t="shared" si="21"/>
        <v>0</v>
      </c>
      <c r="W141" s="250"/>
      <c r="X141" s="33">
        <v>0</v>
      </c>
      <c r="Y141" s="264"/>
      <c r="Z141" s="7"/>
    </row>
    <row r="142" spans="13:26" x14ac:dyDescent="0.2">
      <c r="M142" s="160">
        <v>140</v>
      </c>
      <c r="N142" s="161">
        <f t="shared" si="16"/>
        <v>281</v>
      </c>
      <c r="O142" s="161">
        <f>IF(OR(N141=0,N141=""),"",IF($C$7&lt;system!I141,"",system!I141))</f>
        <v>12</v>
      </c>
      <c r="P142" s="162">
        <f t="shared" si="17"/>
        <v>46327</v>
      </c>
      <c r="Q142" s="163">
        <f>IF(OR(N141=0,N141="",O142=""),"",IF(N142&lt;0,"",VLOOKUP(O142,system!$A$2:$B$36,2,FALSE)))</f>
        <v>1.55E-2</v>
      </c>
      <c r="R142" s="164">
        <f t="shared" si="18"/>
        <v>26847947</v>
      </c>
      <c r="S142" s="164">
        <f>IF(OR(N141=0,N141="",O142=""),"",IF(R142&lt;VLOOKUP(O142,system!$A$2:$F$36,6,FALSE),R142,VLOOKUP(O142,system!$A$2:$F$36,6,FALSE)))</f>
        <v>113991</v>
      </c>
      <c r="T142" s="164">
        <f t="shared" si="19"/>
        <v>34678</v>
      </c>
      <c r="U142" s="164">
        <f t="shared" si="20"/>
        <v>79313</v>
      </c>
      <c r="V142" s="164">
        <f t="shared" si="21"/>
        <v>0</v>
      </c>
      <c r="W142" s="250"/>
      <c r="X142" s="33">
        <v>0</v>
      </c>
      <c r="Y142" s="264"/>
      <c r="Z142" s="7"/>
    </row>
    <row r="143" spans="13:26" x14ac:dyDescent="0.2">
      <c r="M143" s="36">
        <v>141</v>
      </c>
      <c r="N143" s="51">
        <f t="shared" si="16"/>
        <v>280</v>
      </c>
      <c r="O143" s="51">
        <f>IF(OR(N142=0,N142=""),"",IF($C$7&lt;system!I142,"",system!I142))</f>
        <v>12</v>
      </c>
      <c r="P143" s="125">
        <f t="shared" si="17"/>
        <v>46357</v>
      </c>
      <c r="Q143" s="52">
        <f>IF(OR(N142=0,N142="",O143=""),"",IF(N143&lt;0,"",VLOOKUP(O143,system!$A$2:$B$36,2,FALSE)))</f>
        <v>1.55E-2</v>
      </c>
      <c r="R143" s="53">
        <f t="shared" si="18"/>
        <v>26768634</v>
      </c>
      <c r="S143" s="53">
        <f>IF(OR(N142=0,N142="",O143=""),"",IF(R143&lt;VLOOKUP(O143,system!$A$2:$F$36,6,FALSE),R143,VLOOKUP(O143,system!$A$2:$F$36,6,FALSE)))</f>
        <v>113991</v>
      </c>
      <c r="T143" s="53">
        <f t="shared" si="19"/>
        <v>34576</v>
      </c>
      <c r="U143" s="53">
        <f t="shared" si="20"/>
        <v>79415</v>
      </c>
      <c r="V143" s="53">
        <f t="shared" si="21"/>
        <v>0</v>
      </c>
      <c r="W143" s="250"/>
      <c r="X143" s="33">
        <v>0</v>
      </c>
      <c r="Y143" s="264"/>
      <c r="Z143" s="7"/>
    </row>
    <row r="144" spans="13:26" x14ac:dyDescent="0.2">
      <c r="M144" s="160">
        <v>142</v>
      </c>
      <c r="N144" s="161">
        <f t="shared" si="16"/>
        <v>279</v>
      </c>
      <c r="O144" s="161">
        <f>IF(OR(N143=0,N143=""),"",IF($C$7&lt;system!I143,"",system!I143))</f>
        <v>12</v>
      </c>
      <c r="P144" s="162">
        <f t="shared" si="17"/>
        <v>46388</v>
      </c>
      <c r="Q144" s="163">
        <f>IF(OR(N143=0,N143="",O144=""),"",IF(N144&lt;0,"",VLOOKUP(O144,system!$A$2:$B$36,2,FALSE)))</f>
        <v>1.55E-2</v>
      </c>
      <c r="R144" s="164">
        <f t="shared" si="18"/>
        <v>26689219</v>
      </c>
      <c r="S144" s="164">
        <f>IF(OR(N143=0,N143="",O144=""),"",IF(R144&lt;VLOOKUP(O144,system!$A$2:$F$36,6,FALSE),R144,VLOOKUP(O144,system!$A$2:$F$36,6,FALSE)))</f>
        <v>113991</v>
      </c>
      <c r="T144" s="164">
        <f t="shared" si="19"/>
        <v>34473</v>
      </c>
      <c r="U144" s="164">
        <f t="shared" si="20"/>
        <v>79518</v>
      </c>
      <c r="V144" s="164">
        <f t="shared" si="21"/>
        <v>0</v>
      </c>
      <c r="W144" s="250"/>
      <c r="X144" s="33">
        <v>0</v>
      </c>
      <c r="Y144" s="264"/>
      <c r="Z144" s="7"/>
    </row>
    <row r="145" spans="13:26" x14ac:dyDescent="0.2">
      <c r="M145" s="36">
        <v>143</v>
      </c>
      <c r="N145" s="51">
        <f t="shared" si="16"/>
        <v>278</v>
      </c>
      <c r="O145" s="51">
        <f>IF(OR(N144=0,N144=""),"",IF($C$7&lt;system!I144,"",system!I144))</f>
        <v>12</v>
      </c>
      <c r="P145" s="125">
        <f t="shared" si="17"/>
        <v>46419</v>
      </c>
      <c r="Q145" s="52">
        <f>IF(OR(N144=0,N144="",O145=""),"",IF(N145&lt;0,"",VLOOKUP(O145,system!$A$2:$B$36,2,FALSE)))</f>
        <v>1.55E-2</v>
      </c>
      <c r="R145" s="53">
        <f t="shared" si="18"/>
        <v>26609701</v>
      </c>
      <c r="S145" s="53">
        <f>IF(OR(N144=0,N144="",O145=""),"",IF(R145&lt;VLOOKUP(O145,system!$A$2:$F$36,6,FALSE),R145,VLOOKUP(O145,system!$A$2:$F$36,6,FALSE)))</f>
        <v>113991</v>
      </c>
      <c r="T145" s="53">
        <f t="shared" si="19"/>
        <v>34370</v>
      </c>
      <c r="U145" s="53">
        <f t="shared" si="20"/>
        <v>79621</v>
      </c>
      <c r="V145" s="53">
        <f t="shared" si="21"/>
        <v>0</v>
      </c>
      <c r="W145" s="250"/>
      <c r="X145" s="33">
        <v>0</v>
      </c>
      <c r="Y145" s="264"/>
      <c r="Z145" s="7"/>
    </row>
    <row r="146" spans="13:26" x14ac:dyDescent="0.2">
      <c r="M146" s="165">
        <v>144</v>
      </c>
      <c r="N146" s="166">
        <f t="shared" si="16"/>
        <v>277</v>
      </c>
      <c r="O146" s="166">
        <f>IF(OR(N145=0,N145=""),"",IF($C$7&lt;system!I145,"",system!I145))</f>
        <v>12</v>
      </c>
      <c r="P146" s="167">
        <f t="shared" si="17"/>
        <v>46447</v>
      </c>
      <c r="Q146" s="168">
        <f>IF(OR(N145=0,N145="",O146=""),"",IF(N146&lt;0,"",VLOOKUP(O146,system!$A$2:$B$36,2,FALSE)))</f>
        <v>1.55E-2</v>
      </c>
      <c r="R146" s="169">
        <f t="shared" si="18"/>
        <v>26530080</v>
      </c>
      <c r="S146" s="169">
        <f>IF(OR(N145=0,N145="",O146=""),"",IF(R146&lt;VLOOKUP(O146,system!$A$2:$F$36,6,FALSE),R146,VLOOKUP(O146,system!$A$2:$F$36,6,FALSE)))</f>
        <v>113991</v>
      </c>
      <c r="T146" s="169">
        <f t="shared" si="19"/>
        <v>34268</v>
      </c>
      <c r="U146" s="169">
        <f t="shared" si="20"/>
        <v>79723</v>
      </c>
      <c r="V146" s="169">
        <f t="shared" si="21"/>
        <v>0</v>
      </c>
      <c r="W146" s="251"/>
      <c r="X146" s="34">
        <v>0</v>
      </c>
      <c r="Y146" s="265"/>
      <c r="Z146" s="7"/>
    </row>
    <row r="147" spans="13:26" x14ac:dyDescent="0.2">
      <c r="M147" s="35">
        <v>145</v>
      </c>
      <c r="N147" s="48">
        <f t="shared" si="16"/>
        <v>276</v>
      </c>
      <c r="O147" s="48">
        <f>IF(OR(N146=0,N146=""),"",IF($C$7&lt;system!I146,"",system!I146))</f>
        <v>13</v>
      </c>
      <c r="P147" s="123">
        <f t="shared" si="17"/>
        <v>46478</v>
      </c>
      <c r="Q147" s="49">
        <f>IF(OR(N146=0,N146="",O147=""),"",IF(N147&lt;0,"",VLOOKUP(O147,system!$A$2:$B$36,2,FALSE)))</f>
        <v>1.55E-2</v>
      </c>
      <c r="R147" s="50">
        <f t="shared" si="18"/>
        <v>26450357</v>
      </c>
      <c r="S147" s="50">
        <f>IF(OR(N146=0,N146="",O147=""),"",IF(R147&lt;VLOOKUP(O147,system!$A$2:$F$36,6,FALSE),R147,VLOOKUP(O147,system!$A$2:$F$36,6,FALSE)))</f>
        <v>113991</v>
      </c>
      <c r="T147" s="50">
        <f t="shared" si="19"/>
        <v>34165</v>
      </c>
      <c r="U147" s="50">
        <f t="shared" si="20"/>
        <v>79826</v>
      </c>
      <c r="V147" s="50">
        <f t="shared" si="21"/>
        <v>0</v>
      </c>
      <c r="W147" s="249">
        <f>IF(ISNA(VLOOKUP(O147,$B$28:$C$62,2,FALSE)),0,VLOOKUP(O147,$B$28:$C$62,2,FALSE))</f>
        <v>0</v>
      </c>
      <c r="X147" s="32">
        <v>0</v>
      </c>
      <c r="Y147" s="260">
        <f>IF(O147="","",ROUND(system!$AJ$5/100*R147,-2))</f>
        <v>144700</v>
      </c>
      <c r="Z147" s="7"/>
    </row>
    <row r="148" spans="13:26" x14ac:dyDescent="0.2">
      <c r="M148" s="37">
        <v>146</v>
      </c>
      <c r="N148" s="38">
        <f t="shared" si="16"/>
        <v>275</v>
      </c>
      <c r="O148" s="38">
        <f>IF(OR(N147=0,N147=""),"",IF($C$7&lt;system!I147,"",system!I147))</f>
        <v>13</v>
      </c>
      <c r="P148" s="124">
        <f t="shared" si="17"/>
        <v>46508</v>
      </c>
      <c r="Q148" s="39">
        <f>IF(OR(N147=0,N147="",O148=""),"",IF(N148&lt;0,"",VLOOKUP(O148,system!$A$2:$B$36,2,FALSE)))</f>
        <v>1.55E-2</v>
      </c>
      <c r="R148" s="40">
        <f t="shared" si="18"/>
        <v>26370531</v>
      </c>
      <c r="S148" s="40">
        <f>IF(OR(N147=0,N147="",O148=""),"",IF(R148&lt;VLOOKUP(O148,system!$A$2:$F$36,6,FALSE),R148,VLOOKUP(O148,system!$A$2:$F$36,6,FALSE)))</f>
        <v>113991</v>
      </c>
      <c r="T148" s="40">
        <f t="shared" si="19"/>
        <v>34061</v>
      </c>
      <c r="U148" s="40">
        <f t="shared" si="20"/>
        <v>79930</v>
      </c>
      <c r="V148" s="40">
        <f t="shared" si="21"/>
        <v>0</v>
      </c>
      <c r="W148" s="250"/>
      <c r="X148" s="33">
        <v>0</v>
      </c>
      <c r="Y148" s="261"/>
      <c r="Z148" s="7"/>
    </row>
    <row r="149" spans="13:26" x14ac:dyDescent="0.2">
      <c r="M149" s="36">
        <v>147</v>
      </c>
      <c r="N149" s="51">
        <f t="shared" si="16"/>
        <v>274</v>
      </c>
      <c r="O149" s="51">
        <f>IF(OR(N148=0,N148=""),"",IF($C$7&lt;system!I148,"",system!I148))</f>
        <v>13</v>
      </c>
      <c r="P149" s="125">
        <f t="shared" si="17"/>
        <v>46539</v>
      </c>
      <c r="Q149" s="52">
        <f>IF(OR(N148=0,N148="",O149=""),"",IF(N149&lt;0,"",VLOOKUP(O149,system!$A$2:$B$36,2,FALSE)))</f>
        <v>1.55E-2</v>
      </c>
      <c r="R149" s="53">
        <f t="shared" si="18"/>
        <v>26290601</v>
      </c>
      <c r="S149" s="53">
        <f>IF(OR(N148=0,N148="",O149=""),"",IF(R149&lt;VLOOKUP(O149,system!$A$2:$F$36,6,FALSE),R149,VLOOKUP(O149,system!$A$2:$F$36,6,FALSE)))</f>
        <v>113991</v>
      </c>
      <c r="T149" s="53">
        <f t="shared" si="19"/>
        <v>33958</v>
      </c>
      <c r="U149" s="53">
        <f t="shared" si="20"/>
        <v>80033</v>
      </c>
      <c r="V149" s="53">
        <f t="shared" si="21"/>
        <v>0</v>
      </c>
      <c r="W149" s="250"/>
      <c r="X149" s="33">
        <v>0</v>
      </c>
      <c r="Y149" s="261"/>
      <c r="Z149" s="7"/>
    </row>
    <row r="150" spans="13:26" x14ac:dyDescent="0.2">
      <c r="M150" s="37">
        <v>148</v>
      </c>
      <c r="N150" s="38">
        <f t="shared" si="16"/>
        <v>273</v>
      </c>
      <c r="O150" s="38">
        <f>IF(OR(N149=0,N149=""),"",IF($C$7&lt;system!I149,"",system!I149))</f>
        <v>13</v>
      </c>
      <c r="P150" s="124">
        <f t="shared" si="17"/>
        <v>46569</v>
      </c>
      <c r="Q150" s="39">
        <f>IF(OR(N149=0,N149="",O150=""),"",IF(N150&lt;0,"",VLOOKUP(O150,system!$A$2:$B$36,2,FALSE)))</f>
        <v>1.55E-2</v>
      </c>
      <c r="R150" s="40">
        <f t="shared" si="18"/>
        <v>26210568</v>
      </c>
      <c r="S150" s="40">
        <f>IF(OR(N149=0,N149="",O150=""),"",IF(R150&lt;VLOOKUP(O150,system!$A$2:$F$36,6,FALSE),R150,VLOOKUP(O150,system!$A$2:$F$36,6,FALSE)))</f>
        <v>113991</v>
      </c>
      <c r="T150" s="40">
        <f t="shared" si="19"/>
        <v>33855</v>
      </c>
      <c r="U150" s="40">
        <f t="shared" si="20"/>
        <v>80136</v>
      </c>
      <c r="V150" s="40">
        <f t="shared" si="21"/>
        <v>0</v>
      </c>
      <c r="W150" s="250"/>
      <c r="X150" s="33">
        <v>0</v>
      </c>
      <c r="Y150" s="261"/>
      <c r="Z150" s="7"/>
    </row>
    <row r="151" spans="13:26" x14ac:dyDescent="0.2">
      <c r="M151" s="36">
        <v>149</v>
      </c>
      <c r="N151" s="51">
        <f t="shared" si="16"/>
        <v>272</v>
      </c>
      <c r="O151" s="51">
        <f>IF(OR(N150=0,N150=""),"",IF($C$7&lt;system!I150,"",system!I150))</f>
        <v>13</v>
      </c>
      <c r="P151" s="125">
        <f t="shared" si="17"/>
        <v>46600</v>
      </c>
      <c r="Q151" s="52">
        <f>IF(OR(N150=0,N150="",O151=""),"",IF(N151&lt;0,"",VLOOKUP(O151,system!$A$2:$B$36,2,FALSE)))</f>
        <v>1.55E-2</v>
      </c>
      <c r="R151" s="53">
        <f t="shared" si="18"/>
        <v>26130432</v>
      </c>
      <c r="S151" s="53">
        <f>IF(OR(N150=0,N150="",O151=""),"",IF(R151&lt;VLOOKUP(O151,system!$A$2:$F$36,6,FALSE),R151,VLOOKUP(O151,system!$A$2:$F$36,6,FALSE)))</f>
        <v>113991</v>
      </c>
      <c r="T151" s="53">
        <f t="shared" si="19"/>
        <v>33751</v>
      </c>
      <c r="U151" s="53">
        <f t="shared" si="20"/>
        <v>80240</v>
      </c>
      <c r="V151" s="53">
        <f t="shared" si="21"/>
        <v>0</v>
      </c>
      <c r="W151" s="250"/>
      <c r="X151" s="33">
        <v>0</v>
      </c>
      <c r="Y151" s="261"/>
      <c r="Z151" s="7"/>
    </row>
    <row r="152" spans="13:26" x14ac:dyDescent="0.2">
      <c r="M152" s="37">
        <v>150</v>
      </c>
      <c r="N152" s="38">
        <f t="shared" si="16"/>
        <v>271</v>
      </c>
      <c r="O152" s="38">
        <f>IF(OR(N151=0,N151=""),"",IF($C$7&lt;system!I151,"",system!I151))</f>
        <v>13</v>
      </c>
      <c r="P152" s="124">
        <f t="shared" si="17"/>
        <v>46631</v>
      </c>
      <c r="Q152" s="39">
        <f>IF(OR(N151=0,N151="",O152=""),"",IF(N152&lt;0,"",VLOOKUP(O152,system!$A$2:$B$36,2,FALSE)))</f>
        <v>1.55E-2</v>
      </c>
      <c r="R152" s="40">
        <f t="shared" si="18"/>
        <v>26050192</v>
      </c>
      <c r="S152" s="40">
        <f>IF(OR(N151=0,N151="",O152=""),"",IF(R152&lt;VLOOKUP(O152,system!$A$2:$F$36,6,FALSE),R152,VLOOKUP(O152,system!$A$2:$F$36,6,FALSE)))</f>
        <v>113991</v>
      </c>
      <c r="T152" s="40">
        <f t="shared" si="19"/>
        <v>33648</v>
      </c>
      <c r="U152" s="40">
        <f t="shared" si="20"/>
        <v>80343</v>
      </c>
      <c r="V152" s="40">
        <f t="shared" si="21"/>
        <v>0</v>
      </c>
      <c r="W152" s="250"/>
      <c r="X152" s="33">
        <v>0</v>
      </c>
      <c r="Y152" s="261"/>
      <c r="Z152" s="7"/>
    </row>
    <row r="153" spans="13:26" x14ac:dyDescent="0.2">
      <c r="M153" s="36">
        <v>151</v>
      </c>
      <c r="N153" s="51">
        <f t="shared" si="16"/>
        <v>270</v>
      </c>
      <c r="O153" s="51">
        <f>IF(OR(N152=0,N152=""),"",IF($C$7&lt;system!I152,"",system!I152))</f>
        <v>13</v>
      </c>
      <c r="P153" s="125">
        <f t="shared" si="17"/>
        <v>46661</v>
      </c>
      <c r="Q153" s="52">
        <f>IF(OR(N152=0,N152="",O153=""),"",IF(N153&lt;0,"",VLOOKUP(O153,system!$A$2:$B$36,2,FALSE)))</f>
        <v>1.55E-2</v>
      </c>
      <c r="R153" s="53">
        <f t="shared" si="18"/>
        <v>25969849</v>
      </c>
      <c r="S153" s="53">
        <f>IF(OR(N152=0,N152="",O153=""),"",IF(R153&lt;VLOOKUP(O153,system!$A$2:$F$36,6,FALSE),R153,VLOOKUP(O153,system!$A$2:$F$36,6,FALSE)))</f>
        <v>113991</v>
      </c>
      <c r="T153" s="53">
        <f t="shared" si="19"/>
        <v>33544</v>
      </c>
      <c r="U153" s="53">
        <f t="shared" si="20"/>
        <v>80447</v>
      </c>
      <c r="V153" s="53">
        <f t="shared" si="21"/>
        <v>0</v>
      </c>
      <c r="W153" s="250"/>
      <c r="X153" s="33">
        <v>0</v>
      </c>
      <c r="Y153" s="261"/>
      <c r="Z153" s="7"/>
    </row>
    <row r="154" spans="13:26" x14ac:dyDescent="0.2">
      <c r="M154" s="37">
        <v>152</v>
      </c>
      <c r="N154" s="38">
        <f t="shared" si="16"/>
        <v>269</v>
      </c>
      <c r="O154" s="38">
        <f>IF(OR(N153=0,N153=""),"",IF($C$7&lt;system!I153,"",system!I153))</f>
        <v>13</v>
      </c>
      <c r="P154" s="124">
        <f t="shared" si="17"/>
        <v>46692</v>
      </c>
      <c r="Q154" s="39">
        <f>IF(OR(N153=0,N153="",O154=""),"",IF(N154&lt;0,"",VLOOKUP(O154,system!$A$2:$B$36,2,FALSE)))</f>
        <v>1.55E-2</v>
      </c>
      <c r="R154" s="40">
        <f t="shared" si="18"/>
        <v>25889402</v>
      </c>
      <c r="S154" s="40">
        <f>IF(OR(N153=0,N153="",O154=""),"",IF(R154&lt;VLOOKUP(O154,system!$A$2:$F$36,6,FALSE),R154,VLOOKUP(O154,system!$A$2:$F$36,6,FALSE)))</f>
        <v>113991</v>
      </c>
      <c r="T154" s="40">
        <f t="shared" si="19"/>
        <v>33440</v>
      </c>
      <c r="U154" s="40">
        <f t="shared" si="20"/>
        <v>80551</v>
      </c>
      <c r="V154" s="40">
        <f t="shared" si="21"/>
        <v>0</v>
      </c>
      <c r="W154" s="250"/>
      <c r="X154" s="33">
        <v>0</v>
      </c>
      <c r="Y154" s="261"/>
      <c r="Z154" s="7"/>
    </row>
    <row r="155" spans="13:26" x14ac:dyDescent="0.2">
      <c r="M155" s="36">
        <v>153</v>
      </c>
      <c r="N155" s="51">
        <f t="shared" si="16"/>
        <v>268</v>
      </c>
      <c r="O155" s="51">
        <f>IF(OR(N154=0,N154=""),"",IF($C$7&lt;system!I154,"",system!I154))</f>
        <v>13</v>
      </c>
      <c r="P155" s="125">
        <f t="shared" si="17"/>
        <v>46722</v>
      </c>
      <c r="Q155" s="52">
        <f>IF(OR(N154=0,N154="",O155=""),"",IF(N155&lt;0,"",VLOOKUP(O155,system!$A$2:$B$36,2,FALSE)))</f>
        <v>1.55E-2</v>
      </c>
      <c r="R155" s="53">
        <f t="shared" si="18"/>
        <v>25808851</v>
      </c>
      <c r="S155" s="53">
        <f>IF(OR(N154=0,N154="",O155=""),"",IF(R155&lt;VLOOKUP(O155,system!$A$2:$F$36,6,FALSE),R155,VLOOKUP(O155,system!$A$2:$F$36,6,FALSE)))</f>
        <v>113991</v>
      </c>
      <c r="T155" s="53">
        <f t="shared" si="19"/>
        <v>33336</v>
      </c>
      <c r="U155" s="53">
        <f t="shared" si="20"/>
        <v>80655</v>
      </c>
      <c r="V155" s="53">
        <f t="shared" si="21"/>
        <v>0</v>
      </c>
      <c r="W155" s="250"/>
      <c r="X155" s="33">
        <v>0</v>
      </c>
      <c r="Y155" s="261"/>
      <c r="Z155" s="7"/>
    </row>
    <row r="156" spans="13:26" x14ac:dyDescent="0.2">
      <c r="M156" s="37">
        <v>154</v>
      </c>
      <c r="N156" s="38">
        <f t="shared" si="16"/>
        <v>267</v>
      </c>
      <c r="O156" s="38">
        <f>IF(OR(N155=0,N155=""),"",IF($C$7&lt;system!I155,"",system!I155))</f>
        <v>13</v>
      </c>
      <c r="P156" s="124">
        <f t="shared" si="17"/>
        <v>46753</v>
      </c>
      <c r="Q156" s="39">
        <f>IF(OR(N155=0,N155="",O156=""),"",IF(N156&lt;0,"",VLOOKUP(O156,system!$A$2:$B$36,2,FALSE)))</f>
        <v>1.55E-2</v>
      </c>
      <c r="R156" s="40">
        <f t="shared" si="18"/>
        <v>25728196</v>
      </c>
      <c r="S156" s="40">
        <f>IF(OR(N155=0,N155="",O156=""),"",IF(R156&lt;VLOOKUP(O156,system!$A$2:$F$36,6,FALSE),R156,VLOOKUP(O156,system!$A$2:$F$36,6,FALSE)))</f>
        <v>113991</v>
      </c>
      <c r="T156" s="40">
        <f t="shared" si="19"/>
        <v>33232</v>
      </c>
      <c r="U156" s="40">
        <f t="shared" si="20"/>
        <v>80759</v>
      </c>
      <c r="V156" s="40">
        <f t="shared" si="21"/>
        <v>0</v>
      </c>
      <c r="W156" s="250"/>
      <c r="X156" s="33">
        <v>0</v>
      </c>
      <c r="Y156" s="261"/>
      <c r="Z156" s="7"/>
    </row>
    <row r="157" spans="13:26" x14ac:dyDescent="0.2">
      <c r="M157" s="36">
        <v>155</v>
      </c>
      <c r="N157" s="51">
        <f t="shared" si="16"/>
        <v>266</v>
      </c>
      <c r="O157" s="51">
        <f>IF(OR(N156=0,N156=""),"",IF($C$7&lt;system!I156,"",system!I156))</f>
        <v>13</v>
      </c>
      <c r="P157" s="125">
        <f t="shared" si="17"/>
        <v>46784</v>
      </c>
      <c r="Q157" s="52">
        <f>IF(OR(N156=0,N156="",O157=""),"",IF(N157&lt;0,"",VLOOKUP(O157,system!$A$2:$B$36,2,FALSE)))</f>
        <v>1.55E-2</v>
      </c>
      <c r="R157" s="53">
        <f t="shared" si="18"/>
        <v>25647437</v>
      </c>
      <c r="S157" s="53">
        <f>IF(OR(N156=0,N156="",O157=""),"",IF(R157&lt;VLOOKUP(O157,system!$A$2:$F$36,6,FALSE),R157,VLOOKUP(O157,system!$A$2:$F$36,6,FALSE)))</f>
        <v>113991</v>
      </c>
      <c r="T157" s="53">
        <f t="shared" si="19"/>
        <v>33127</v>
      </c>
      <c r="U157" s="53">
        <f t="shared" si="20"/>
        <v>80864</v>
      </c>
      <c r="V157" s="53">
        <f t="shared" si="21"/>
        <v>0</v>
      </c>
      <c r="W157" s="250"/>
      <c r="X157" s="33">
        <v>0</v>
      </c>
      <c r="Y157" s="261"/>
      <c r="Z157" s="7"/>
    </row>
    <row r="158" spans="13:26" x14ac:dyDescent="0.2">
      <c r="M158" s="41">
        <v>156</v>
      </c>
      <c r="N158" s="42">
        <f t="shared" si="16"/>
        <v>265</v>
      </c>
      <c r="O158" s="42">
        <f>IF(OR(N157=0,N157=""),"",IF($C$7&lt;system!I157,"",system!I157))</f>
        <v>13</v>
      </c>
      <c r="P158" s="126">
        <f t="shared" si="17"/>
        <v>46813</v>
      </c>
      <c r="Q158" s="43">
        <f>IF(OR(N157=0,N157="",O158=""),"",IF(N158&lt;0,"",VLOOKUP(O158,system!$A$2:$B$36,2,FALSE)))</f>
        <v>1.55E-2</v>
      </c>
      <c r="R158" s="44">
        <f t="shared" si="18"/>
        <v>25566573</v>
      </c>
      <c r="S158" s="44">
        <f>IF(OR(N157=0,N157="",O158=""),"",IF(R158&lt;VLOOKUP(O158,system!$A$2:$F$36,6,FALSE),R158,VLOOKUP(O158,system!$A$2:$F$36,6,FALSE)))</f>
        <v>113991</v>
      </c>
      <c r="T158" s="44">
        <f t="shared" si="19"/>
        <v>33023</v>
      </c>
      <c r="U158" s="44">
        <f t="shared" si="20"/>
        <v>80968</v>
      </c>
      <c r="V158" s="44">
        <f t="shared" si="21"/>
        <v>0</v>
      </c>
      <c r="W158" s="251"/>
      <c r="X158" s="34">
        <v>0</v>
      </c>
      <c r="Y158" s="262"/>
      <c r="Z158" s="7"/>
    </row>
    <row r="159" spans="13:26" x14ac:dyDescent="0.2">
      <c r="M159" s="35">
        <v>157</v>
      </c>
      <c r="N159" s="48">
        <f t="shared" si="16"/>
        <v>264</v>
      </c>
      <c r="O159" s="48">
        <f>IF(OR(N158=0,N158=""),"",IF($C$7&lt;system!I158,"",system!I158))</f>
        <v>14</v>
      </c>
      <c r="P159" s="123">
        <f t="shared" si="17"/>
        <v>46844</v>
      </c>
      <c r="Q159" s="49">
        <f>IF(OR(N158=0,N158="",O159=""),"",IF(N159&lt;0,"",VLOOKUP(O159,system!$A$2:$B$36,2,FALSE)))</f>
        <v>1.55E-2</v>
      </c>
      <c r="R159" s="50">
        <f t="shared" si="18"/>
        <v>25485605</v>
      </c>
      <c r="S159" s="50">
        <f>IF(OR(N158=0,N158="",O159=""),"",IF(R159&lt;VLOOKUP(O159,system!$A$2:$F$36,6,FALSE),R159,VLOOKUP(O159,system!$A$2:$F$36,6,FALSE)))</f>
        <v>113991</v>
      </c>
      <c r="T159" s="50">
        <f t="shared" si="19"/>
        <v>32918</v>
      </c>
      <c r="U159" s="50">
        <f t="shared" si="20"/>
        <v>81073</v>
      </c>
      <c r="V159" s="50">
        <f t="shared" si="21"/>
        <v>0</v>
      </c>
      <c r="W159" s="249">
        <f>IF(ISNA(VLOOKUP(O159,$B$28:$C$62,2,FALSE)),0,VLOOKUP(O159,$B$28:$C$62,2,FALSE))</f>
        <v>0</v>
      </c>
      <c r="X159" s="32">
        <v>0</v>
      </c>
      <c r="Y159" s="263">
        <f>IF(O159="","",ROUND(system!$AJ$5/100*R159,-2))</f>
        <v>139400</v>
      </c>
      <c r="Z159" s="7"/>
    </row>
    <row r="160" spans="13:26" x14ac:dyDescent="0.2">
      <c r="M160" s="160">
        <v>158</v>
      </c>
      <c r="N160" s="161">
        <f t="shared" si="16"/>
        <v>263</v>
      </c>
      <c r="O160" s="161">
        <f>IF(OR(N159=0,N159=""),"",IF($C$7&lt;system!I159,"",system!I159))</f>
        <v>14</v>
      </c>
      <c r="P160" s="162">
        <f t="shared" si="17"/>
        <v>46874</v>
      </c>
      <c r="Q160" s="163">
        <f>IF(OR(N159=0,N159="",O160=""),"",IF(N160&lt;0,"",VLOOKUP(O160,system!$A$2:$B$36,2,FALSE)))</f>
        <v>1.55E-2</v>
      </c>
      <c r="R160" s="164">
        <f t="shared" si="18"/>
        <v>25404532</v>
      </c>
      <c r="S160" s="164">
        <f>IF(OR(N159=0,N159="",O160=""),"",IF(R160&lt;VLOOKUP(O160,system!$A$2:$F$36,6,FALSE),R160,VLOOKUP(O160,system!$A$2:$F$36,6,FALSE)))</f>
        <v>113991</v>
      </c>
      <c r="T160" s="164">
        <f t="shared" si="19"/>
        <v>32814</v>
      </c>
      <c r="U160" s="164">
        <f t="shared" si="20"/>
        <v>81177</v>
      </c>
      <c r="V160" s="164">
        <f t="shared" si="21"/>
        <v>0</v>
      </c>
      <c r="W160" s="250"/>
      <c r="X160" s="33">
        <v>0</v>
      </c>
      <c r="Y160" s="264"/>
      <c r="Z160" s="7"/>
    </row>
    <row r="161" spans="13:26" x14ac:dyDescent="0.2">
      <c r="M161" s="36">
        <v>159</v>
      </c>
      <c r="N161" s="51">
        <f t="shared" si="16"/>
        <v>262</v>
      </c>
      <c r="O161" s="51">
        <f>IF(OR(N160=0,N160=""),"",IF($C$7&lt;system!I160,"",system!I160))</f>
        <v>14</v>
      </c>
      <c r="P161" s="125">
        <f t="shared" si="17"/>
        <v>46905</v>
      </c>
      <c r="Q161" s="52">
        <f>IF(OR(N160=0,N160="",O161=""),"",IF(N161&lt;0,"",VLOOKUP(O161,system!$A$2:$B$36,2,FALSE)))</f>
        <v>1.55E-2</v>
      </c>
      <c r="R161" s="53">
        <f t="shared" si="18"/>
        <v>25323355</v>
      </c>
      <c r="S161" s="53">
        <f>IF(OR(N160=0,N160="",O161=""),"",IF(R161&lt;VLOOKUP(O161,system!$A$2:$F$36,6,FALSE),R161,VLOOKUP(O161,system!$A$2:$F$36,6,FALSE)))</f>
        <v>113991</v>
      </c>
      <c r="T161" s="53">
        <f t="shared" si="19"/>
        <v>32709</v>
      </c>
      <c r="U161" s="53">
        <f t="shared" si="20"/>
        <v>81282</v>
      </c>
      <c r="V161" s="53">
        <f t="shared" si="21"/>
        <v>0</v>
      </c>
      <c r="W161" s="250"/>
      <c r="X161" s="33">
        <v>0</v>
      </c>
      <c r="Y161" s="264"/>
      <c r="Z161" s="7"/>
    </row>
    <row r="162" spans="13:26" x14ac:dyDescent="0.2">
      <c r="M162" s="160">
        <v>160</v>
      </c>
      <c r="N162" s="161">
        <f t="shared" si="16"/>
        <v>261</v>
      </c>
      <c r="O162" s="161">
        <f>IF(OR(N161=0,N161=""),"",IF($C$7&lt;system!I161,"",system!I161))</f>
        <v>14</v>
      </c>
      <c r="P162" s="162">
        <f t="shared" si="17"/>
        <v>46935</v>
      </c>
      <c r="Q162" s="163">
        <f>IF(OR(N161=0,N161="",O162=""),"",IF(N162&lt;0,"",VLOOKUP(O162,system!$A$2:$B$36,2,FALSE)))</f>
        <v>1.55E-2</v>
      </c>
      <c r="R162" s="164">
        <f t="shared" si="18"/>
        <v>25242073</v>
      </c>
      <c r="S162" s="164">
        <f>IF(OR(N161=0,N161="",O162=""),"",IF(R162&lt;VLOOKUP(O162,system!$A$2:$F$36,6,FALSE),R162,VLOOKUP(O162,system!$A$2:$F$36,6,FALSE)))</f>
        <v>113991</v>
      </c>
      <c r="T162" s="164">
        <f t="shared" si="19"/>
        <v>32604</v>
      </c>
      <c r="U162" s="164">
        <f t="shared" si="20"/>
        <v>81387</v>
      </c>
      <c r="V162" s="164">
        <f t="shared" si="21"/>
        <v>0</v>
      </c>
      <c r="W162" s="250"/>
      <c r="X162" s="33">
        <v>0</v>
      </c>
      <c r="Y162" s="264"/>
      <c r="Z162" s="7"/>
    </row>
    <row r="163" spans="13:26" x14ac:dyDescent="0.2">
      <c r="M163" s="36">
        <v>161</v>
      </c>
      <c r="N163" s="51">
        <f t="shared" si="16"/>
        <v>260</v>
      </c>
      <c r="O163" s="51">
        <f>IF(OR(N162=0,N162=""),"",IF($C$7&lt;system!I162,"",system!I162))</f>
        <v>14</v>
      </c>
      <c r="P163" s="125">
        <f t="shared" si="17"/>
        <v>46966</v>
      </c>
      <c r="Q163" s="52">
        <f>IF(OR(N162=0,N162="",O163=""),"",IF(N163&lt;0,"",VLOOKUP(O163,system!$A$2:$B$36,2,FALSE)))</f>
        <v>1.55E-2</v>
      </c>
      <c r="R163" s="53">
        <f t="shared" si="18"/>
        <v>25160686</v>
      </c>
      <c r="S163" s="53">
        <f>IF(OR(N162=0,N162="",O163=""),"",IF(R163&lt;VLOOKUP(O163,system!$A$2:$F$36,6,FALSE),R163,VLOOKUP(O163,system!$A$2:$F$36,6,FALSE)))</f>
        <v>113991</v>
      </c>
      <c r="T163" s="53">
        <f t="shared" si="19"/>
        <v>32499</v>
      </c>
      <c r="U163" s="53">
        <f t="shared" si="20"/>
        <v>81492</v>
      </c>
      <c r="V163" s="53">
        <f t="shared" si="21"/>
        <v>0</v>
      </c>
      <c r="W163" s="250"/>
      <c r="X163" s="33">
        <v>0</v>
      </c>
      <c r="Y163" s="264"/>
      <c r="Z163" s="7"/>
    </row>
    <row r="164" spans="13:26" x14ac:dyDescent="0.2">
      <c r="M164" s="160">
        <v>162</v>
      </c>
      <c r="N164" s="161">
        <f t="shared" si="16"/>
        <v>259</v>
      </c>
      <c r="O164" s="161">
        <f>IF(OR(N163=0,N163=""),"",IF($C$7&lt;system!I163,"",system!I163))</f>
        <v>14</v>
      </c>
      <c r="P164" s="162">
        <f t="shared" si="17"/>
        <v>46997</v>
      </c>
      <c r="Q164" s="163">
        <f>IF(OR(N163=0,N163="",O164=""),"",IF(N164&lt;0,"",VLOOKUP(O164,system!$A$2:$B$36,2,FALSE)))</f>
        <v>1.55E-2</v>
      </c>
      <c r="R164" s="164">
        <f t="shared" si="18"/>
        <v>25079194</v>
      </c>
      <c r="S164" s="164">
        <f>IF(OR(N163=0,N163="",O164=""),"",IF(R164&lt;VLOOKUP(O164,system!$A$2:$F$36,6,FALSE),R164,VLOOKUP(O164,system!$A$2:$F$36,6,FALSE)))</f>
        <v>113991</v>
      </c>
      <c r="T164" s="164">
        <f t="shared" si="19"/>
        <v>32393</v>
      </c>
      <c r="U164" s="164">
        <f t="shared" si="20"/>
        <v>81598</v>
      </c>
      <c r="V164" s="164">
        <f t="shared" si="21"/>
        <v>0</v>
      </c>
      <c r="W164" s="250"/>
      <c r="X164" s="33">
        <v>0</v>
      </c>
      <c r="Y164" s="264"/>
      <c r="Z164" s="7"/>
    </row>
    <row r="165" spans="13:26" x14ac:dyDescent="0.2">
      <c r="M165" s="36">
        <v>163</v>
      </c>
      <c r="N165" s="51">
        <f t="shared" si="16"/>
        <v>258</v>
      </c>
      <c r="O165" s="51">
        <f>IF(OR(N164=0,N164=""),"",IF($C$7&lt;system!I164,"",system!I164))</f>
        <v>14</v>
      </c>
      <c r="P165" s="125">
        <f t="shared" si="17"/>
        <v>47027</v>
      </c>
      <c r="Q165" s="52">
        <f>IF(OR(N164=0,N164="",O165=""),"",IF(N165&lt;0,"",VLOOKUP(O165,system!$A$2:$B$36,2,FALSE)))</f>
        <v>1.55E-2</v>
      </c>
      <c r="R165" s="53">
        <f t="shared" si="18"/>
        <v>24997596</v>
      </c>
      <c r="S165" s="53">
        <f>IF(OR(N164=0,N164="",O165=""),"",IF(R165&lt;VLOOKUP(O165,system!$A$2:$F$36,6,FALSE),R165,VLOOKUP(O165,system!$A$2:$F$36,6,FALSE)))</f>
        <v>113991</v>
      </c>
      <c r="T165" s="53">
        <f t="shared" si="19"/>
        <v>32288</v>
      </c>
      <c r="U165" s="53">
        <f t="shared" si="20"/>
        <v>81703</v>
      </c>
      <c r="V165" s="53">
        <f t="shared" si="21"/>
        <v>0</v>
      </c>
      <c r="W165" s="250"/>
      <c r="X165" s="33">
        <v>0</v>
      </c>
      <c r="Y165" s="264"/>
      <c r="Z165" s="7"/>
    </row>
    <row r="166" spans="13:26" x14ac:dyDescent="0.2">
      <c r="M166" s="160">
        <v>164</v>
      </c>
      <c r="N166" s="161">
        <f t="shared" si="16"/>
        <v>257</v>
      </c>
      <c r="O166" s="161">
        <f>IF(OR(N165=0,N165=""),"",IF($C$7&lt;system!I165,"",system!I165))</f>
        <v>14</v>
      </c>
      <c r="P166" s="162">
        <f t="shared" si="17"/>
        <v>47058</v>
      </c>
      <c r="Q166" s="163">
        <f>IF(OR(N165=0,N165="",O166=""),"",IF(N166&lt;0,"",VLOOKUP(O166,system!$A$2:$B$36,2,FALSE)))</f>
        <v>1.55E-2</v>
      </c>
      <c r="R166" s="164">
        <f t="shared" si="18"/>
        <v>24915893</v>
      </c>
      <c r="S166" s="164">
        <f>IF(OR(N165=0,N165="",O166=""),"",IF(R166&lt;VLOOKUP(O166,system!$A$2:$F$36,6,FALSE),R166,VLOOKUP(O166,system!$A$2:$F$36,6,FALSE)))</f>
        <v>113991</v>
      </c>
      <c r="T166" s="164">
        <f t="shared" si="19"/>
        <v>32183</v>
      </c>
      <c r="U166" s="164">
        <f t="shared" si="20"/>
        <v>81808</v>
      </c>
      <c r="V166" s="164">
        <f t="shared" si="21"/>
        <v>0</v>
      </c>
      <c r="W166" s="250"/>
      <c r="X166" s="33">
        <v>0</v>
      </c>
      <c r="Y166" s="264"/>
      <c r="Z166" s="7"/>
    </row>
    <row r="167" spans="13:26" x14ac:dyDescent="0.2">
      <c r="M167" s="36">
        <v>165</v>
      </c>
      <c r="N167" s="51">
        <f t="shared" si="16"/>
        <v>256</v>
      </c>
      <c r="O167" s="51">
        <f>IF(OR(N166=0,N166=""),"",IF($C$7&lt;system!I166,"",system!I166))</f>
        <v>14</v>
      </c>
      <c r="P167" s="125">
        <f t="shared" si="17"/>
        <v>47088</v>
      </c>
      <c r="Q167" s="52">
        <f>IF(OR(N166=0,N166="",O167=""),"",IF(N167&lt;0,"",VLOOKUP(O167,system!$A$2:$B$36,2,FALSE)))</f>
        <v>1.55E-2</v>
      </c>
      <c r="R167" s="53">
        <f t="shared" si="18"/>
        <v>24834085</v>
      </c>
      <c r="S167" s="53">
        <f>IF(OR(N166=0,N166="",O167=""),"",IF(R167&lt;VLOOKUP(O167,system!$A$2:$F$36,6,FALSE),R167,VLOOKUP(O167,system!$A$2:$F$36,6,FALSE)))</f>
        <v>113991</v>
      </c>
      <c r="T167" s="53">
        <f t="shared" si="19"/>
        <v>32077</v>
      </c>
      <c r="U167" s="53">
        <f t="shared" si="20"/>
        <v>81914</v>
      </c>
      <c r="V167" s="53">
        <f t="shared" si="21"/>
        <v>0</v>
      </c>
      <c r="W167" s="250"/>
      <c r="X167" s="33">
        <v>0</v>
      </c>
      <c r="Y167" s="264"/>
      <c r="Z167" s="7"/>
    </row>
    <row r="168" spans="13:26" x14ac:dyDescent="0.2">
      <c r="M168" s="160">
        <v>166</v>
      </c>
      <c r="N168" s="161">
        <f t="shared" si="16"/>
        <v>255</v>
      </c>
      <c r="O168" s="161">
        <f>IF(OR(N167=0,N167=""),"",IF($C$7&lt;system!I167,"",system!I167))</f>
        <v>14</v>
      </c>
      <c r="P168" s="162">
        <f t="shared" si="17"/>
        <v>47119</v>
      </c>
      <c r="Q168" s="163">
        <f>IF(OR(N167=0,N167="",O168=""),"",IF(N168&lt;0,"",VLOOKUP(O168,system!$A$2:$B$36,2,FALSE)))</f>
        <v>1.55E-2</v>
      </c>
      <c r="R168" s="164">
        <f t="shared" si="18"/>
        <v>24752171</v>
      </c>
      <c r="S168" s="164">
        <f>IF(OR(N167=0,N167="",O168=""),"",IF(R168&lt;VLOOKUP(O168,system!$A$2:$F$36,6,FALSE),R168,VLOOKUP(O168,system!$A$2:$F$36,6,FALSE)))</f>
        <v>113991</v>
      </c>
      <c r="T168" s="164">
        <f t="shared" si="19"/>
        <v>31971</v>
      </c>
      <c r="U168" s="164">
        <f t="shared" si="20"/>
        <v>82020</v>
      </c>
      <c r="V168" s="164">
        <f t="shared" si="21"/>
        <v>0</v>
      </c>
      <c r="W168" s="250"/>
      <c r="X168" s="33">
        <v>0</v>
      </c>
      <c r="Y168" s="264"/>
      <c r="Z168" s="7"/>
    </row>
    <row r="169" spans="13:26" x14ac:dyDescent="0.2">
      <c r="M169" s="36">
        <v>167</v>
      </c>
      <c r="N169" s="51">
        <f t="shared" si="16"/>
        <v>254</v>
      </c>
      <c r="O169" s="51">
        <f>IF(OR(N168=0,N168=""),"",IF($C$7&lt;system!I168,"",system!I168))</f>
        <v>14</v>
      </c>
      <c r="P169" s="125">
        <f t="shared" si="17"/>
        <v>47150</v>
      </c>
      <c r="Q169" s="52">
        <f>IF(OR(N168=0,N168="",O169=""),"",IF(N169&lt;0,"",VLOOKUP(O169,system!$A$2:$B$36,2,FALSE)))</f>
        <v>1.55E-2</v>
      </c>
      <c r="R169" s="53">
        <f t="shared" si="18"/>
        <v>24670151</v>
      </c>
      <c r="S169" s="53">
        <f>IF(OR(N168=0,N168="",O169=""),"",IF(R169&lt;VLOOKUP(O169,system!$A$2:$F$36,6,FALSE),R169,VLOOKUP(O169,system!$A$2:$F$36,6,FALSE)))</f>
        <v>113991</v>
      </c>
      <c r="T169" s="53">
        <f t="shared" si="19"/>
        <v>31865</v>
      </c>
      <c r="U169" s="53">
        <f t="shared" si="20"/>
        <v>82126</v>
      </c>
      <c r="V169" s="53">
        <f t="shared" si="21"/>
        <v>0</v>
      </c>
      <c r="W169" s="250"/>
      <c r="X169" s="33">
        <v>0</v>
      </c>
      <c r="Y169" s="264"/>
      <c r="Z169" s="7"/>
    </row>
    <row r="170" spans="13:26" x14ac:dyDescent="0.2">
      <c r="M170" s="165">
        <v>168</v>
      </c>
      <c r="N170" s="166">
        <f t="shared" si="16"/>
        <v>253</v>
      </c>
      <c r="O170" s="166">
        <f>IF(OR(N169=0,N169=""),"",IF($C$7&lt;system!I169,"",system!I169))</f>
        <v>14</v>
      </c>
      <c r="P170" s="167">
        <f t="shared" si="17"/>
        <v>47178</v>
      </c>
      <c r="Q170" s="168">
        <f>IF(OR(N169=0,N169="",O170=""),"",IF(N170&lt;0,"",VLOOKUP(O170,system!$A$2:$B$36,2,FALSE)))</f>
        <v>1.55E-2</v>
      </c>
      <c r="R170" s="169">
        <f t="shared" si="18"/>
        <v>24588025</v>
      </c>
      <c r="S170" s="169">
        <f>IF(OR(N169=0,N169="",O170=""),"",IF(R170&lt;VLOOKUP(O170,system!$A$2:$F$36,6,FALSE),R170,VLOOKUP(O170,system!$A$2:$F$36,6,FALSE)))</f>
        <v>113991</v>
      </c>
      <c r="T170" s="169">
        <f t="shared" si="19"/>
        <v>31759</v>
      </c>
      <c r="U170" s="169">
        <f t="shared" si="20"/>
        <v>82232</v>
      </c>
      <c r="V170" s="169">
        <f t="shared" si="21"/>
        <v>0</v>
      </c>
      <c r="W170" s="251"/>
      <c r="X170" s="34">
        <v>0</v>
      </c>
      <c r="Y170" s="265"/>
      <c r="Z170" s="7"/>
    </row>
    <row r="171" spans="13:26" x14ac:dyDescent="0.2">
      <c r="M171" s="35">
        <v>169</v>
      </c>
      <c r="N171" s="48">
        <f t="shared" si="16"/>
        <v>252</v>
      </c>
      <c r="O171" s="48">
        <f>IF(OR(N170=0,N170=""),"",IF($C$7&lt;system!I170,"",system!I170))</f>
        <v>15</v>
      </c>
      <c r="P171" s="123">
        <f t="shared" si="17"/>
        <v>47209</v>
      </c>
      <c r="Q171" s="49">
        <f>IF(OR(N170=0,N170="",O171=""),"",IF(N171&lt;0,"",VLOOKUP(O171,system!$A$2:$B$36,2,FALSE)))</f>
        <v>1.55E-2</v>
      </c>
      <c r="R171" s="50">
        <f t="shared" si="18"/>
        <v>24505793</v>
      </c>
      <c r="S171" s="50">
        <f>IF(OR(N170=0,N170="",O171=""),"",IF(R171&lt;VLOOKUP(O171,system!$A$2:$F$36,6,FALSE),R171,VLOOKUP(O171,system!$A$2:$F$36,6,FALSE)))</f>
        <v>113991</v>
      </c>
      <c r="T171" s="50">
        <f t="shared" si="19"/>
        <v>31653</v>
      </c>
      <c r="U171" s="50">
        <f t="shared" si="20"/>
        <v>82338</v>
      </c>
      <c r="V171" s="50">
        <f t="shared" si="21"/>
        <v>0</v>
      </c>
      <c r="W171" s="249">
        <f>IF(ISNA(VLOOKUP(O171,$B$28:$C$62,2,FALSE)),0,VLOOKUP(O171,$B$28:$C$62,2,FALSE))</f>
        <v>0</v>
      </c>
      <c r="X171" s="32">
        <v>0</v>
      </c>
      <c r="Y171" s="260">
        <f>IF(O171="","",ROUND(system!$AJ$5/100*R171,-2))</f>
        <v>134000</v>
      </c>
      <c r="Z171" s="7"/>
    </row>
    <row r="172" spans="13:26" x14ac:dyDescent="0.2">
      <c r="M172" s="37">
        <v>170</v>
      </c>
      <c r="N172" s="38">
        <f t="shared" si="16"/>
        <v>251</v>
      </c>
      <c r="O172" s="38">
        <f>IF(OR(N171=0,N171=""),"",IF($C$7&lt;system!I171,"",system!I171))</f>
        <v>15</v>
      </c>
      <c r="P172" s="124">
        <f t="shared" si="17"/>
        <v>47239</v>
      </c>
      <c r="Q172" s="39">
        <f>IF(OR(N171=0,N171="",O172=""),"",IF(N172&lt;0,"",VLOOKUP(O172,system!$A$2:$B$36,2,FALSE)))</f>
        <v>1.55E-2</v>
      </c>
      <c r="R172" s="40">
        <f t="shared" si="18"/>
        <v>24423455</v>
      </c>
      <c r="S172" s="40">
        <f>IF(OR(N171=0,N171="",O172=""),"",IF(R172&lt;VLOOKUP(O172,system!$A$2:$F$36,6,FALSE),R172,VLOOKUP(O172,system!$A$2:$F$36,6,FALSE)))</f>
        <v>113991</v>
      </c>
      <c r="T172" s="40">
        <f t="shared" si="19"/>
        <v>31546</v>
      </c>
      <c r="U172" s="40">
        <f t="shared" si="20"/>
        <v>82445</v>
      </c>
      <c r="V172" s="40">
        <f t="shared" si="21"/>
        <v>0</v>
      </c>
      <c r="W172" s="250"/>
      <c r="X172" s="33">
        <v>0</v>
      </c>
      <c r="Y172" s="261"/>
      <c r="Z172" s="7"/>
    </row>
    <row r="173" spans="13:26" x14ac:dyDescent="0.2">
      <c r="M173" s="36">
        <v>171</v>
      </c>
      <c r="N173" s="51">
        <f t="shared" si="16"/>
        <v>250</v>
      </c>
      <c r="O173" s="51">
        <f>IF(OR(N172=0,N172=""),"",IF($C$7&lt;system!I172,"",system!I172))</f>
        <v>15</v>
      </c>
      <c r="P173" s="125">
        <f t="shared" si="17"/>
        <v>47270</v>
      </c>
      <c r="Q173" s="52">
        <f>IF(OR(N172=0,N172="",O173=""),"",IF(N173&lt;0,"",VLOOKUP(O173,system!$A$2:$B$36,2,FALSE)))</f>
        <v>1.55E-2</v>
      </c>
      <c r="R173" s="53">
        <f t="shared" si="18"/>
        <v>24341010</v>
      </c>
      <c r="S173" s="53">
        <f>IF(OR(N172=0,N172="",O173=""),"",IF(R173&lt;VLOOKUP(O173,system!$A$2:$F$36,6,FALSE),R173,VLOOKUP(O173,system!$A$2:$F$36,6,FALSE)))</f>
        <v>113991</v>
      </c>
      <c r="T173" s="53">
        <f t="shared" si="19"/>
        <v>31440</v>
      </c>
      <c r="U173" s="53">
        <f t="shared" si="20"/>
        <v>82551</v>
      </c>
      <c r="V173" s="53">
        <f t="shared" si="21"/>
        <v>0</v>
      </c>
      <c r="W173" s="250"/>
      <c r="X173" s="33">
        <v>0</v>
      </c>
      <c r="Y173" s="261"/>
      <c r="Z173" s="7"/>
    </row>
    <row r="174" spans="13:26" x14ac:dyDescent="0.2">
      <c r="M174" s="37">
        <v>172</v>
      </c>
      <c r="N174" s="38">
        <f t="shared" si="16"/>
        <v>249</v>
      </c>
      <c r="O174" s="38">
        <f>IF(OR(N173=0,N173=""),"",IF($C$7&lt;system!I173,"",system!I173))</f>
        <v>15</v>
      </c>
      <c r="P174" s="124">
        <f t="shared" si="17"/>
        <v>47300</v>
      </c>
      <c r="Q174" s="39">
        <f>IF(OR(N173=0,N173="",O174=""),"",IF(N174&lt;0,"",VLOOKUP(O174,system!$A$2:$B$36,2,FALSE)))</f>
        <v>1.55E-2</v>
      </c>
      <c r="R174" s="40">
        <f t="shared" si="18"/>
        <v>24258459</v>
      </c>
      <c r="S174" s="40">
        <f>IF(OR(N173=0,N173="",O174=""),"",IF(R174&lt;VLOOKUP(O174,system!$A$2:$F$36,6,FALSE),R174,VLOOKUP(O174,system!$A$2:$F$36,6,FALSE)))</f>
        <v>113991</v>
      </c>
      <c r="T174" s="40">
        <f t="shared" si="19"/>
        <v>31333</v>
      </c>
      <c r="U174" s="40">
        <f t="shared" si="20"/>
        <v>82658</v>
      </c>
      <c r="V174" s="40">
        <f t="shared" si="21"/>
        <v>0</v>
      </c>
      <c r="W174" s="250"/>
      <c r="X174" s="33">
        <v>0</v>
      </c>
      <c r="Y174" s="261"/>
      <c r="Z174" s="7"/>
    </row>
    <row r="175" spans="13:26" x14ac:dyDescent="0.2">
      <c r="M175" s="36">
        <v>173</v>
      </c>
      <c r="N175" s="51">
        <f t="shared" si="16"/>
        <v>248</v>
      </c>
      <c r="O175" s="51">
        <f>IF(OR(N174=0,N174=""),"",IF($C$7&lt;system!I174,"",system!I174))</f>
        <v>15</v>
      </c>
      <c r="P175" s="125">
        <f t="shared" si="17"/>
        <v>47331</v>
      </c>
      <c r="Q175" s="52">
        <f>IF(OR(N174=0,N174="",O175=""),"",IF(N175&lt;0,"",VLOOKUP(O175,system!$A$2:$B$36,2,FALSE)))</f>
        <v>1.55E-2</v>
      </c>
      <c r="R175" s="53">
        <f t="shared" si="18"/>
        <v>24175801</v>
      </c>
      <c r="S175" s="53">
        <f>IF(OR(N174=0,N174="",O175=""),"",IF(R175&lt;VLOOKUP(O175,system!$A$2:$F$36,6,FALSE),R175,VLOOKUP(O175,system!$A$2:$F$36,6,FALSE)))</f>
        <v>113991</v>
      </c>
      <c r="T175" s="53">
        <f t="shared" si="19"/>
        <v>31227</v>
      </c>
      <c r="U175" s="53">
        <f t="shared" si="20"/>
        <v>82764</v>
      </c>
      <c r="V175" s="53">
        <f t="shared" si="21"/>
        <v>0</v>
      </c>
      <c r="W175" s="250"/>
      <c r="X175" s="33">
        <v>0</v>
      </c>
      <c r="Y175" s="261"/>
      <c r="Z175" s="7"/>
    </row>
    <row r="176" spans="13:26" x14ac:dyDescent="0.2">
      <c r="M176" s="37">
        <v>174</v>
      </c>
      <c r="N176" s="38">
        <f t="shared" si="16"/>
        <v>247</v>
      </c>
      <c r="O176" s="38">
        <f>IF(OR(N175=0,N175=""),"",IF($C$7&lt;system!I175,"",system!I175))</f>
        <v>15</v>
      </c>
      <c r="P176" s="124">
        <f t="shared" si="17"/>
        <v>47362</v>
      </c>
      <c r="Q176" s="39">
        <f>IF(OR(N175=0,N175="",O176=""),"",IF(N176&lt;0,"",VLOOKUP(O176,system!$A$2:$B$36,2,FALSE)))</f>
        <v>1.55E-2</v>
      </c>
      <c r="R176" s="40">
        <f t="shared" si="18"/>
        <v>24093037</v>
      </c>
      <c r="S176" s="40">
        <f>IF(OR(N175=0,N175="",O176=""),"",IF(R176&lt;VLOOKUP(O176,system!$A$2:$F$36,6,FALSE),R176,VLOOKUP(O176,system!$A$2:$F$36,6,FALSE)))</f>
        <v>113991</v>
      </c>
      <c r="T176" s="40">
        <f t="shared" si="19"/>
        <v>31120</v>
      </c>
      <c r="U176" s="40">
        <f t="shared" si="20"/>
        <v>82871</v>
      </c>
      <c r="V176" s="40">
        <f t="shared" si="21"/>
        <v>0</v>
      </c>
      <c r="W176" s="250"/>
      <c r="X176" s="33">
        <v>0</v>
      </c>
      <c r="Y176" s="261"/>
      <c r="Z176" s="7"/>
    </row>
    <row r="177" spans="13:26" x14ac:dyDescent="0.2">
      <c r="M177" s="36">
        <v>175</v>
      </c>
      <c r="N177" s="51">
        <f t="shared" si="16"/>
        <v>246</v>
      </c>
      <c r="O177" s="51">
        <f>IF(OR(N176=0,N176=""),"",IF($C$7&lt;system!I176,"",system!I176))</f>
        <v>15</v>
      </c>
      <c r="P177" s="125">
        <f t="shared" si="17"/>
        <v>47392</v>
      </c>
      <c r="Q177" s="52">
        <f>IF(OR(N176=0,N176="",O177=""),"",IF(N177&lt;0,"",VLOOKUP(O177,system!$A$2:$B$36,2,FALSE)))</f>
        <v>1.55E-2</v>
      </c>
      <c r="R177" s="53">
        <f t="shared" si="18"/>
        <v>24010166</v>
      </c>
      <c r="S177" s="53">
        <f>IF(OR(N176=0,N176="",O177=""),"",IF(R177&lt;VLOOKUP(O177,system!$A$2:$F$36,6,FALSE),R177,VLOOKUP(O177,system!$A$2:$F$36,6,FALSE)))</f>
        <v>113991</v>
      </c>
      <c r="T177" s="53">
        <f t="shared" si="19"/>
        <v>31013</v>
      </c>
      <c r="U177" s="53">
        <f t="shared" si="20"/>
        <v>82978</v>
      </c>
      <c r="V177" s="53">
        <f t="shared" si="21"/>
        <v>0</v>
      </c>
      <c r="W177" s="250"/>
      <c r="X177" s="33">
        <v>0</v>
      </c>
      <c r="Y177" s="261"/>
      <c r="Z177" s="7"/>
    </row>
    <row r="178" spans="13:26" x14ac:dyDescent="0.2">
      <c r="M178" s="37">
        <v>176</v>
      </c>
      <c r="N178" s="38">
        <f t="shared" si="16"/>
        <v>245</v>
      </c>
      <c r="O178" s="38">
        <f>IF(OR(N177=0,N177=""),"",IF($C$7&lt;system!I177,"",system!I177))</f>
        <v>15</v>
      </c>
      <c r="P178" s="124">
        <f t="shared" si="17"/>
        <v>47423</v>
      </c>
      <c r="Q178" s="39">
        <f>IF(OR(N177=0,N177="",O178=""),"",IF(N178&lt;0,"",VLOOKUP(O178,system!$A$2:$B$36,2,FALSE)))</f>
        <v>1.55E-2</v>
      </c>
      <c r="R178" s="40">
        <f t="shared" si="18"/>
        <v>23927188</v>
      </c>
      <c r="S178" s="40">
        <f>IF(OR(N177=0,N177="",O178=""),"",IF(R178&lt;VLOOKUP(O178,system!$A$2:$F$36,6,FALSE),R178,VLOOKUP(O178,system!$A$2:$F$36,6,FALSE)))</f>
        <v>113991</v>
      </c>
      <c r="T178" s="40">
        <f t="shared" si="19"/>
        <v>30905</v>
      </c>
      <c r="U178" s="40">
        <f t="shared" si="20"/>
        <v>83086</v>
      </c>
      <c r="V178" s="40">
        <f t="shared" si="21"/>
        <v>0</v>
      </c>
      <c r="W178" s="250"/>
      <c r="X178" s="33">
        <v>0</v>
      </c>
      <c r="Y178" s="261"/>
      <c r="Z178" s="7"/>
    </row>
    <row r="179" spans="13:26" x14ac:dyDescent="0.2">
      <c r="M179" s="36">
        <v>177</v>
      </c>
      <c r="N179" s="51">
        <f t="shared" si="16"/>
        <v>244</v>
      </c>
      <c r="O179" s="51">
        <f>IF(OR(N178=0,N178=""),"",IF($C$7&lt;system!I178,"",system!I178))</f>
        <v>15</v>
      </c>
      <c r="P179" s="125">
        <f t="shared" si="17"/>
        <v>47453</v>
      </c>
      <c r="Q179" s="52">
        <f>IF(OR(N178=0,N178="",O179=""),"",IF(N179&lt;0,"",VLOOKUP(O179,system!$A$2:$B$36,2,FALSE)))</f>
        <v>1.55E-2</v>
      </c>
      <c r="R179" s="53">
        <f t="shared" si="18"/>
        <v>23844102</v>
      </c>
      <c r="S179" s="53">
        <f>IF(OR(N178=0,N178="",O179=""),"",IF(R179&lt;VLOOKUP(O179,system!$A$2:$F$36,6,FALSE),R179,VLOOKUP(O179,system!$A$2:$F$36,6,FALSE)))</f>
        <v>113991</v>
      </c>
      <c r="T179" s="53">
        <f t="shared" si="19"/>
        <v>30798</v>
      </c>
      <c r="U179" s="53">
        <f t="shared" si="20"/>
        <v>83193</v>
      </c>
      <c r="V179" s="53">
        <f t="shared" si="21"/>
        <v>0</v>
      </c>
      <c r="W179" s="250"/>
      <c r="X179" s="33">
        <v>0</v>
      </c>
      <c r="Y179" s="261"/>
      <c r="Z179" s="7"/>
    </row>
    <row r="180" spans="13:26" x14ac:dyDescent="0.2">
      <c r="M180" s="37">
        <v>178</v>
      </c>
      <c r="N180" s="38">
        <f t="shared" si="16"/>
        <v>243</v>
      </c>
      <c r="O180" s="38">
        <f>IF(OR(N179=0,N179=""),"",IF($C$7&lt;system!I179,"",system!I179))</f>
        <v>15</v>
      </c>
      <c r="P180" s="124">
        <f t="shared" si="17"/>
        <v>47484</v>
      </c>
      <c r="Q180" s="39">
        <f>IF(OR(N179=0,N179="",O180=""),"",IF(N180&lt;0,"",VLOOKUP(O180,system!$A$2:$B$36,2,FALSE)))</f>
        <v>1.55E-2</v>
      </c>
      <c r="R180" s="40">
        <f t="shared" si="18"/>
        <v>23760909</v>
      </c>
      <c r="S180" s="40">
        <f>IF(OR(N179=0,N179="",O180=""),"",IF(R180&lt;VLOOKUP(O180,system!$A$2:$F$36,6,FALSE),R180,VLOOKUP(O180,system!$A$2:$F$36,6,FALSE)))</f>
        <v>113991</v>
      </c>
      <c r="T180" s="40">
        <f t="shared" si="19"/>
        <v>30691</v>
      </c>
      <c r="U180" s="40">
        <f t="shared" si="20"/>
        <v>83300</v>
      </c>
      <c r="V180" s="40">
        <f t="shared" si="21"/>
        <v>0</v>
      </c>
      <c r="W180" s="250"/>
      <c r="X180" s="33">
        <v>0</v>
      </c>
      <c r="Y180" s="261"/>
      <c r="Z180" s="7"/>
    </row>
    <row r="181" spans="13:26" x14ac:dyDescent="0.2">
      <c r="M181" s="36">
        <v>179</v>
      </c>
      <c r="N181" s="51">
        <f t="shared" si="16"/>
        <v>242</v>
      </c>
      <c r="O181" s="51">
        <f>IF(OR(N180=0,N180=""),"",IF($C$7&lt;system!I180,"",system!I180))</f>
        <v>15</v>
      </c>
      <c r="P181" s="125">
        <f t="shared" si="17"/>
        <v>47515</v>
      </c>
      <c r="Q181" s="52">
        <f>IF(OR(N180=0,N180="",O181=""),"",IF(N181&lt;0,"",VLOOKUP(O181,system!$A$2:$B$36,2,FALSE)))</f>
        <v>1.55E-2</v>
      </c>
      <c r="R181" s="53">
        <f t="shared" si="18"/>
        <v>23677609</v>
      </c>
      <c r="S181" s="53">
        <f>IF(OR(N180=0,N180="",O181=""),"",IF(R181&lt;VLOOKUP(O181,system!$A$2:$F$36,6,FALSE),R181,VLOOKUP(O181,system!$A$2:$F$36,6,FALSE)))</f>
        <v>113991</v>
      </c>
      <c r="T181" s="53">
        <f t="shared" si="19"/>
        <v>30583</v>
      </c>
      <c r="U181" s="53">
        <f t="shared" si="20"/>
        <v>83408</v>
      </c>
      <c r="V181" s="53">
        <f t="shared" si="21"/>
        <v>0</v>
      </c>
      <c r="W181" s="250"/>
      <c r="X181" s="33">
        <v>0</v>
      </c>
      <c r="Y181" s="261"/>
      <c r="Z181" s="7"/>
    </row>
    <row r="182" spans="13:26" ht="13.5" thickBot="1" x14ac:dyDescent="0.25">
      <c r="M182" s="155">
        <v>180</v>
      </c>
      <c r="N182" s="156">
        <f t="shared" si="16"/>
        <v>241</v>
      </c>
      <c r="O182" s="156">
        <f>IF(OR(N181=0,N181=""),"",IF($C$7&lt;system!I181,"",system!I181))</f>
        <v>15</v>
      </c>
      <c r="P182" s="157">
        <f t="shared" si="17"/>
        <v>47543</v>
      </c>
      <c r="Q182" s="158">
        <f>IF(OR(N181=0,N181="",O182=""),"",IF(N182&lt;0,"",VLOOKUP(O182,system!$A$2:$B$36,2,FALSE)))</f>
        <v>1.55E-2</v>
      </c>
      <c r="R182" s="159">
        <f t="shared" si="18"/>
        <v>23594201</v>
      </c>
      <c r="S182" s="159">
        <f>IF(OR(N181=0,N181="",O182=""),"",IF(R182&lt;VLOOKUP(O182,system!$A$2:$F$36,6,FALSE),R182,VLOOKUP(O182,system!$A$2:$F$36,6,FALSE)))</f>
        <v>113991</v>
      </c>
      <c r="T182" s="159">
        <f t="shared" si="19"/>
        <v>30475</v>
      </c>
      <c r="U182" s="159">
        <f t="shared" si="20"/>
        <v>83516</v>
      </c>
      <c r="V182" s="159">
        <f t="shared" si="21"/>
        <v>0</v>
      </c>
      <c r="W182" s="252"/>
      <c r="X182" s="47">
        <v>0</v>
      </c>
      <c r="Y182" s="266"/>
      <c r="Z182" s="7"/>
    </row>
    <row r="183" spans="13:26" x14ac:dyDescent="0.2">
      <c r="M183" s="149">
        <v>181</v>
      </c>
      <c r="N183" s="150">
        <f t="shared" si="16"/>
        <v>240</v>
      </c>
      <c r="O183" s="150">
        <f>IF(OR(N182=0,N182=""),"",IF($C$7&lt;system!I182,"",system!I182))</f>
        <v>16</v>
      </c>
      <c r="P183" s="151">
        <f t="shared" si="17"/>
        <v>47574</v>
      </c>
      <c r="Q183" s="152">
        <f>IF(OR(N182=0,N182="",O183=""),"",IF(N183&lt;0,"",VLOOKUP(O183,system!$A$2:$B$36,2,FALSE)))</f>
        <v>1.55E-2</v>
      </c>
      <c r="R183" s="153">
        <f t="shared" si="18"/>
        <v>23510685</v>
      </c>
      <c r="S183" s="153">
        <f>IF(OR(N182=0,N182="",O183=""),"",IF(R183&lt;VLOOKUP(O183,system!$A$2:$F$36,6,FALSE),R183,VLOOKUP(O183,system!$A$2:$F$36,6,FALSE)))</f>
        <v>113991</v>
      </c>
      <c r="T183" s="153">
        <f t="shared" si="19"/>
        <v>30367</v>
      </c>
      <c r="U183" s="153">
        <f t="shared" si="20"/>
        <v>83624</v>
      </c>
      <c r="V183" s="153">
        <f t="shared" si="21"/>
        <v>0</v>
      </c>
      <c r="W183" s="250">
        <f>IF(ISNA(VLOOKUP(O183,$B$28:$C$62,2,FALSE)),0,VLOOKUP(O183,$B$28:$C$62,2,FALSE))</f>
        <v>0</v>
      </c>
      <c r="X183" s="154">
        <v>0</v>
      </c>
      <c r="Y183" s="264">
        <f>IF(O183="","",ROUND(system!$AJ$5/100*R183,-2))</f>
        <v>128600</v>
      </c>
      <c r="Z183" s="7"/>
    </row>
    <row r="184" spans="13:26" x14ac:dyDescent="0.2">
      <c r="M184" s="160">
        <v>182</v>
      </c>
      <c r="N184" s="161">
        <f t="shared" si="16"/>
        <v>239</v>
      </c>
      <c r="O184" s="161">
        <f>IF(OR(N183=0,N183=""),"",IF($C$7&lt;system!I183,"",system!I183))</f>
        <v>16</v>
      </c>
      <c r="P184" s="162">
        <f t="shared" si="17"/>
        <v>47604</v>
      </c>
      <c r="Q184" s="163">
        <f>IF(OR(N183=0,N183="",O184=""),"",IF(N184&lt;0,"",VLOOKUP(O184,system!$A$2:$B$36,2,FALSE)))</f>
        <v>1.55E-2</v>
      </c>
      <c r="R184" s="164">
        <f t="shared" si="18"/>
        <v>23427061</v>
      </c>
      <c r="S184" s="164">
        <f>IF(OR(N183=0,N183="",O184=""),"",IF(R184&lt;VLOOKUP(O184,system!$A$2:$F$36,6,FALSE),R184,VLOOKUP(O184,system!$A$2:$F$36,6,FALSE)))</f>
        <v>113991</v>
      </c>
      <c r="T184" s="164">
        <f t="shared" si="19"/>
        <v>30259</v>
      </c>
      <c r="U184" s="164">
        <f t="shared" si="20"/>
        <v>83732</v>
      </c>
      <c r="V184" s="164">
        <f t="shared" si="21"/>
        <v>0</v>
      </c>
      <c r="W184" s="250"/>
      <c r="X184" s="33">
        <v>0</v>
      </c>
      <c r="Y184" s="264"/>
      <c r="Z184" s="7"/>
    </row>
    <row r="185" spans="13:26" x14ac:dyDescent="0.2">
      <c r="M185" s="36">
        <v>183</v>
      </c>
      <c r="N185" s="51">
        <f t="shared" si="16"/>
        <v>238</v>
      </c>
      <c r="O185" s="51">
        <f>IF(OR(N184=0,N184=""),"",IF($C$7&lt;system!I184,"",system!I184))</f>
        <v>16</v>
      </c>
      <c r="P185" s="125">
        <f t="shared" si="17"/>
        <v>47635</v>
      </c>
      <c r="Q185" s="52">
        <f>IF(OR(N184=0,N184="",O185=""),"",IF(N185&lt;0,"",VLOOKUP(O185,system!$A$2:$B$36,2,FALSE)))</f>
        <v>1.55E-2</v>
      </c>
      <c r="R185" s="53">
        <f t="shared" si="18"/>
        <v>23343329</v>
      </c>
      <c r="S185" s="53">
        <f>IF(OR(N184=0,N184="",O185=""),"",IF(R185&lt;VLOOKUP(O185,system!$A$2:$F$36,6,FALSE),R185,VLOOKUP(O185,system!$A$2:$F$36,6,FALSE)))</f>
        <v>113991</v>
      </c>
      <c r="T185" s="53">
        <f t="shared" si="19"/>
        <v>30151</v>
      </c>
      <c r="U185" s="53">
        <f t="shared" si="20"/>
        <v>83840</v>
      </c>
      <c r="V185" s="53">
        <f t="shared" si="21"/>
        <v>0</v>
      </c>
      <c r="W185" s="250"/>
      <c r="X185" s="33">
        <v>0</v>
      </c>
      <c r="Y185" s="264"/>
      <c r="Z185" s="7"/>
    </row>
    <row r="186" spans="13:26" x14ac:dyDescent="0.2">
      <c r="M186" s="160">
        <v>184</v>
      </c>
      <c r="N186" s="161">
        <f t="shared" si="16"/>
        <v>237</v>
      </c>
      <c r="O186" s="161">
        <f>IF(OR(N185=0,N185=""),"",IF($C$7&lt;system!I185,"",system!I185))</f>
        <v>16</v>
      </c>
      <c r="P186" s="162">
        <f t="shared" si="17"/>
        <v>47665</v>
      </c>
      <c r="Q186" s="163">
        <f>IF(OR(N185=0,N185="",O186=""),"",IF(N186&lt;0,"",VLOOKUP(O186,system!$A$2:$B$36,2,FALSE)))</f>
        <v>1.55E-2</v>
      </c>
      <c r="R186" s="164">
        <f t="shared" si="18"/>
        <v>23259489</v>
      </c>
      <c r="S186" s="164">
        <f>IF(OR(N185=0,N185="",O186=""),"",IF(R186&lt;VLOOKUP(O186,system!$A$2:$F$36,6,FALSE),R186,VLOOKUP(O186,system!$A$2:$F$36,6,FALSE)))</f>
        <v>113991</v>
      </c>
      <c r="T186" s="164">
        <f t="shared" si="19"/>
        <v>30043</v>
      </c>
      <c r="U186" s="164">
        <f t="shared" si="20"/>
        <v>83948</v>
      </c>
      <c r="V186" s="164">
        <f t="shared" si="21"/>
        <v>0</v>
      </c>
      <c r="W186" s="250"/>
      <c r="X186" s="33">
        <v>0</v>
      </c>
      <c r="Y186" s="264"/>
      <c r="Z186" s="7"/>
    </row>
    <row r="187" spans="13:26" x14ac:dyDescent="0.2">
      <c r="M187" s="36">
        <v>185</v>
      </c>
      <c r="N187" s="51">
        <f t="shared" si="16"/>
        <v>236</v>
      </c>
      <c r="O187" s="51">
        <f>IF(OR(N186=0,N186=""),"",IF($C$7&lt;system!I186,"",system!I186))</f>
        <v>16</v>
      </c>
      <c r="P187" s="125">
        <f t="shared" si="17"/>
        <v>47696</v>
      </c>
      <c r="Q187" s="52">
        <f>IF(OR(N186=0,N186="",O187=""),"",IF(N187&lt;0,"",VLOOKUP(O187,system!$A$2:$B$36,2,FALSE)))</f>
        <v>1.55E-2</v>
      </c>
      <c r="R187" s="53">
        <f t="shared" si="18"/>
        <v>23175541</v>
      </c>
      <c r="S187" s="53">
        <f>IF(OR(N186=0,N186="",O187=""),"",IF(R187&lt;VLOOKUP(O187,system!$A$2:$F$36,6,FALSE),R187,VLOOKUP(O187,system!$A$2:$F$36,6,FALSE)))</f>
        <v>113991</v>
      </c>
      <c r="T187" s="53">
        <f t="shared" si="19"/>
        <v>29935</v>
      </c>
      <c r="U187" s="53">
        <f t="shared" si="20"/>
        <v>84056</v>
      </c>
      <c r="V187" s="53">
        <f t="shared" si="21"/>
        <v>0</v>
      </c>
      <c r="W187" s="250"/>
      <c r="X187" s="33">
        <v>0</v>
      </c>
      <c r="Y187" s="264"/>
      <c r="Z187" s="7"/>
    </row>
    <row r="188" spans="13:26" x14ac:dyDescent="0.2">
      <c r="M188" s="160">
        <v>186</v>
      </c>
      <c r="N188" s="161">
        <f t="shared" si="16"/>
        <v>235</v>
      </c>
      <c r="O188" s="161">
        <f>IF(OR(N187=0,N187=""),"",IF($C$7&lt;system!I187,"",system!I187))</f>
        <v>16</v>
      </c>
      <c r="P188" s="162">
        <f t="shared" si="17"/>
        <v>47727</v>
      </c>
      <c r="Q188" s="163">
        <f>IF(OR(N187=0,N187="",O188=""),"",IF(N188&lt;0,"",VLOOKUP(O188,system!$A$2:$B$36,2,FALSE)))</f>
        <v>1.55E-2</v>
      </c>
      <c r="R188" s="164">
        <f t="shared" si="18"/>
        <v>23091485</v>
      </c>
      <c r="S188" s="164">
        <f>IF(OR(N187=0,N187="",O188=""),"",IF(R188&lt;VLOOKUP(O188,system!$A$2:$F$36,6,FALSE),R188,VLOOKUP(O188,system!$A$2:$F$36,6,FALSE)))</f>
        <v>113991</v>
      </c>
      <c r="T188" s="164">
        <f t="shared" si="19"/>
        <v>29826</v>
      </c>
      <c r="U188" s="164">
        <f t="shared" si="20"/>
        <v>84165</v>
      </c>
      <c r="V188" s="164">
        <f t="shared" si="21"/>
        <v>0</v>
      </c>
      <c r="W188" s="250"/>
      <c r="X188" s="33">
        <v>0</v>
      </c>
      <c r="Y188" s="264"/>
      <c r="Z188" s="7"/>
    </row>
    <row r="189" spans="13:26" x14ac:dyDescent="0.2">
      <c r="M189" s="36">
        <v>187</v>
      </c>
      <c r="N189" s="51">
        <f t="shared" si="16"/>
        <v>234</v>
      </c>
      <c r="O189" s="51">
        <f>IF(OR(N188=0,N188=""),"",IF($C$7&lt;system!I188,"",system!I188))</f>
        <v>16</v>
      </c>
      <c r="P189" s="125">
        <f t="shared" si="17"/>
        <v>47757</v>
      </c>
      <c r="Q189" s="52">
        <f>IF(OR(N188=0,N188="",O189=""),"",IF(N189&lt;0,"",VLOOKUP(O189,system!$A$2:$B$36,2,FALSE)))</f>
        <v>1.55E-2</v>
      </c>
      <c r="R189" s="53">
        <f t="shared" si="18"/>
        <v>23007320</v>
      </c>
      <c r="S189" s="53">
        <f>IF(OR(N188=0,N188="",O189=""),"",IF(R189&lt;VLOOKUP(O189,system!$A$2:$F$36,6,FALSE),R189,VLOOKUP(O189,system!$A$2:$F$36,6,FALSE)))</f>
        <v>113991</v>
      </c>
      <c r="T189" s="53">
        <f t="shared" si="19"/>
        <v>29717</v>
      </c>
      <c r="U189" s="53">
        <f t="shared" si="20"/>
        <v>84274</v>
      </c>
      <c r="V189" s="53">
        <f t="shared" si="21"/>
        <v>0</v>
      </c>
      <c r="W189" s="250"/>
      <c r="X189" s="33">
        <v>0</v>
      </c>
      <c r="Y189" s="264"/>
      <c r="Z189" s="7"/>
    </row>
    <row r="190" spans="13:26" x14ac:dyDescent="0.2">
      <c r="M190" s="160">
        <v>188</v>
      </c>
      <c r="N190" s="161">
        <f t="shared" si="16"/>
        <v>233</v>
      </c>
      <c r="O190" s="161">
        <f>IF(OR(N189=0,N189=""),"",IF($C$7&lt;system!I189,"",system!I189))</f>
        <v>16</v>
      </c>
      <c r="P190" s="162">
        <f t="shared" si="17"/>
        <v>47788</v>
      </c>
      <c r="Q190" s="163">
        <f>IF(OR(N189=0,N189="",O190=""),"",IF(N190&lt;0,"",VLOOKUP(O190,system!$A$2:$B$36,2,FALSE)))</f>
        <v>1.55E-2</v>
      </c>
      <c r="R190" s="164">
        <f t="shared" si="18"/>
        <v>22923046</v>
      </c>
      <c r="S190" s="164">
        <f>IF(OR(N189=0,N189="",O190=""),"",IF(R190&lt;VLOOKUP(O190,system!$A$2:$F$36,6,FALSE),R190,VLOOKUP(O190,system!$A$2:$F$36,6,FALSE)))</f>
        <v>113991</v>
      </c>
      <c r="T190" s="164">
        <f t="shared" si="19"/>
        <v>29608</v>
      </c>
      <c r="U190" s="164">
        <f t="shared" si="20"/>
        <v>84383</v>
      </c>
      <c r="V190" s="164">
        <f t="shared" si="21"/>
        <v>0</v>
      </c>
      <c r="W190" s="250"/>
      <c r="X190" s="33">
        <v>0</v>
      </c>
      <c r="Y190" s="264"/>
      <c r="Z190" s="7"/>
    </row>
    <row r="191" spans="13:26" x14ac:dyDescent="0.2">
      <c r="M191" s="36">
        <v>189</v>
      </c>
      <c r="N191" s="51">
        <f t="shared" si="16"/>
        <v>232</v>
      </c>
      <c r="O191" s="51">
        <f>IF(OR(N190=0,N190=""),"",IF($C$7&lt;system!I190,"",system!I190))</f>
        <v>16</v>
      </c>
      <c r="P191" s="125">
        <f t="shared" si="17"/>
        <v>47818</v>
      </c>
      <c r="Q191" s="52">
        <f>IF(OR(N190=0,N190="",O191=""),"",IF(N191&lt;0,"",VLOOKUP(O191,system!$A$2:$B$36,2,FALSE)))</f>
        <v>1.55E-2</v>
      </c>
      <c r="R191" s="53">
        <f t="shared" si="18"/>
        <v>22838663</v>
      </c>
      <c r="S191" s="53">
        <f>IF(OR(N190=0,N190="",O191=""),"",IF(R191&lt;VLOOKUP(O191,system!$A$2:$F$36,6,FALSE),R191,VLOOKUP(O191,system!$A$2:$F$36,6,FALSE)))</f>
        <v>113991</v>
      </c>
      <c r="T191" s="53">
        <f t="shared" si="19"/>
        <v>29499</v>
      </c>
      <c r="U191" s="53">
        <f t="shared" si="20"/>
        <v>84492</v>
      </c>
      <c r="V191" s="53">
        <f t="shared" si="21"/>
        <v>0</v>
      </c>
      <c r="W191" s="250"/>
      <c r="X191" s="33">
        <v>0</v>
      </c>
      <c r="Y191" s="264"/>
      <c r="Z191" s="7"/>
    </row>
    <row r="192" spans="13:26" x14ac:dyDescent="0.2">
      <c r="M192" s="160">
        <v>190</v>
      </c>
      <c r="N192" s="161">
        <f t="shared" si="16"/>
        <v>231</v>
      </c>
      <c r="O192" s="161">
        <f>IF(OR(N191=0,N191=""),"",IF($C$7&lt;system!I191,"",system!I191))</f>
        <v>16</v>
      </c>
      <c r="P192" s="162">
        <f t="shared" si="17"/>
        <v>47849</v>
      </c>
      <c r="Q192" s="163">
        <f>IF(OR(N191=0,N191="",O192=""),"",IF(N192&lt;0,"",VLOOKUP(O192,system!$A$2:$B$36,2,FALSE)))</f>
        <v>1.55E-2</v>
      </c>
      <c r="R192" s="164">
        <f t="shared" si="18"/>
        <v>22754171</v>
      </c>
      <c r="S192" s="164">
        <f>IF(OR(N191=0,N191="",O192=""),"",IF(R192&lt;VLOOKUP(O192,system!$A$2:$F$36,6,FALSE),R192,VLOOKUP(O192,system!$A$2:$F$36,6,FALSE)))</f>
        <v>113991</v>
      </c>
      <c r="T192" s="164">
        <f t="shared" si="19"/>
        <v>29390</v>
      </c>
      <c r="U192" s="164">
        <f t="shared" si="20"/>
        <v>84601</v>
      </c>
      <c r="V192" s="164">
        <f t="shared" si="21"/>
        <v>0</v>
      </c>
      <c r="W192" s="250"/>
      <c r="X192" s="33">
        <v>0</v>
      </c>
      <c r="Y192" s="264"/>
      <c r="Z192" s="7"/>
    </row>
    <row r="193" spans="13:26" x14ac:dyDescent="0.2">
      <c r="M193" s="36">
        <v>191</v>
      </c>
      <c r="N193" s="51">
        <f t="shared" si="16"/>
        <v>230</v>
      </c>
      <c r="O193" s="51">
        <f>IF(OR(N192=0,N192=""),"",IF($C$7&lt;system!I192,"",system!I192))</f>
        <v>16</v>
      </c>
      <c r="P193" s="125">
        <f t="shared" si="17"/>
        <v>47880</v>
      </c>
      <c r="Q193" s="52">
        <f>IF(OR(N192=0,N192="",O193=""),"",IF(N193&lt;0,"",VLOOKUP(O193,system!$A$2:$B$36,2,FALSE)))</f>
        <v>1.55E-2</v>
      </c>
      <c r="R193" s="53">
        <f t="shared" si="18"/>
        <v>22669570</v>
      </c>
      <c r="S193" s="53">
        <f>IF(OR(N192=0,N192="",O193=""),"",IF(R193&lt;VLOOKUP(O193,system!$A$2:$F$36,6,FALSE),R193,VLOOKUP(O193,system!$A$2:$F$36,6,FALSE)))</f>
        <v>113991</v>
      </c>
      <c r="T193" s="53">
        <f t="shared" si="19"/>
        <v>29281</v>
      </c>
      <c r="U193" s="53">
        <f t="shared" si="20"/>
        <v>84710</v>
      </c>
      <c r="V193" s="53">
        <f t="shared" si="21"/>
        <v>0</v>
      </c>
      <c r="W193" s="250"/>
      <c r="X193" s="33">
        <v>0</v>
      </c>
      <c r="Y193" s="264"/>
      <c r="Z193" s="7"/>
    </row>
    <row r="194" spans="13:26" x14ac:dyDescent="0.2">
      <c r="M194" s="165">
        <v>192</v>
      </c>
      <c r="N194" s="166">
        <f t="shared" si="16"/>
        <v>229</v>
      </c>
      <c r="O194" s="166">
        <f>IF(OR(N193=0,N193=""),"",IF($C$7&lt;system!I193,"",system!I193))</f>
        <v>16</v>
      </c>
      <c r="P194" s="167">
        <f t="shared" si="17"/>
        <v>47908</v>
      </c>
      <c r="Q194" s="168">
        <f>IF(OR(N193=0,N193="",O194=""),"",IF(N194&lt;0,"",VLOOKUP(O194,system!$A$2:$B$36,2,FALSE)))</f>
        <v>1.55E-2</v>
      </c>
      <c r="R194" s="169">
        <f t="shared" si="18"/>
        <v>22584860</v>
      </c>
      <c r="S194" s="169">
        <f>IF(OR(N193=0,N193="",O194=""),"",IF(R194&lt;VLOOKUP(O194,system!$A$2:$F$36,6,FALSE),R194,VLOOKUP(O194,system!$A$2:$F$36,6,FALSE)))</f>
        <v>113991</v>
      </c>
      <c r="T194" s="169">
        <f t="shared" si="19"/>
        <v>29172</v>
      </c>
      <c r="U194" s="169">
        <f t="shared" si="20"/>
        <v>84819</v>
      </c>
      <c r="V194" s="169">
        <f t="shared" si="21"/>
        <v>0</v>
      </c>
      <c r="W194" s="251"/>
      <c r="X194" s="34">
        <v>0</v>
      </c>
      <c r="Y194" s="265"/>
      <c r="Z194" s="7"/>
    </row>
    <row r="195" spans="13:26" x14ac:dyDescent="0.2">
      <c r="M195" s="35">
        <v>193</v>
      </c>
      <c r="N195" s="48">
        <f t="shared" si="16"/>
        <v>228</v>
      </c>
      <c r="O195" s="48">
        <f>IF(OR(N194=0,N194=""),"",IF($C$7&lt;system!I194,"",system!I194))</f>
        <v>17</v>
      </c>
      <c r="P195" s="123">
        <f t="shared" si="17"/>
        <v>47939</v>
      </c>
      <c r="Q195" s="49">
        <f>IF(OR(N194=0,N194="",O195=""),"",IF(N195&lt;0,"",VLOOKUP(O195,system!$A$2:$B$36,2,FALSE)))</f>
        <v>1.55E-2</v>
      </c>
      <c r="R195" s="50">
        <f t="shared" si="18"/>
        <v>22500041</v>
      </c>
      <c r="S195" s="50">
        <f>IF(OR(N194=0,N194="",O195=""),"",IF(R195&lt;VLOOKUP(O195,system!$A$2:$F$36,6,FALSE),R195,VLOOKUP(O195,system!$A$2:$F$36,6,FALSE)))</f>
        <v>113991</v>
      </c>
      <c r="T195" s="50">
        <f t="shared" si="19"/>
        <v>29062</v>
      </c>
      <c r="U195" s="50">
        <f t="shared" si="20"/>
        <v>84929</v>
      </c>
      <c r="V195" s="50">
        <f t="shared" si="21"/>
        <v>0</v>
      </c>
      <c r="W195" s="249">
        <f>IF(ISNA(VLOOKUP(O195,$B$28:$C$62,2,FALSE)),0,VLOOKUP(O195,$B$28:$C$62,2,FALSE))</f>
        <v>0</v>
      </c>
      <c r="X195" s="32">
        <v>0</v>
      </c>
      <c r="Y195" s="260">
        <f>IF(O195="","",ROUND(system!$AJ$5/100*R195,-2))</f>
        <v>123100</v>
      </c>
      <c r="Z195" s="7"/>
    </row>
    <row r="196" spans="13:26" x14ac:dyDescent="0.2">
      <c r="M196" s="37">
        <v>194</v>
      </c>
      <c r="N196" s="38">
        <f t="shared" ref="N196:N259" si="22">IF(OR(N195=0,N195=""),"",IF(V195=0,N195-1,IF(ROUND(NPER(Q195/12,-1*S195,R196,0,0),0)&gt;=N195,N195-1,ROUND(NPER(Q195/12,-1*S195,R196,0,0),0))))</f>
        <v>227</v>
      </c>
      <c r="O196" s="38">
        <f>IF(OR(N195=0,N195=""),"",IF($C$7&lt;system!I195,"",system!I195))</f>
        <v>17</v>
      </c>
      <c r="P196" s="124">
        <f t="shared" ref="P196:P259" si="23">IF(OR(N195=0,N195="",O196=""),"",IF(N196&lt;0,"",EDATE(P195,1)))</f>
        <v>47969</v>
      </c>
      <c r="Q196" s="39">
        <f>IF(OR(N195=0,N195="",O196=""),"",IF(N196&lt;0,"",VLOOKUP(O196,system!$A$2:$B$36,2,FALSE)))</f>
        <v>1.55E-2</v>
      </c>
      <c r="R196" s="40">
        <f t="shared" ref="R196:R259" si="24">IF(OR(N195=0,N195="",O196=""),"",IF(ISERR(ROUNDDOWN(R195-U195-V195,0)),"",ROUNDDOWN(R195-U195-V195,0)))</f>
        <v>22415112</v>
      </c>
      <c r="S196" s="40">
        <f>IF(OR(N195=0,N195="",O196=""),"",IF(R196&lt;VLOOKUP(O196,system!$A$2:$F$36,6,FALSE),R196,VLOOKUP(O196,system!$A$2:$F$36,6,FALSE)))</f>
        <v>113991</v>
      </c>
      <c r="T196" s="40">
        <f t="shared" ref="T196:T259" si="25">IF(OR(N195=0,N195="",O196=""),"",IF(N196&lt;0,"",ROUNDDOWN(R196*Q196/12,0)))</f>
        <v>28952</v>
      </c>
      <c r="U196" s="40">
        <f t="shared" ref="U196:U259" si="26">IF(OR(N195=0,N195="",O196=""),"",IF(R196&lt;U195,R196,IF(N196&lt;0,"",ROUNDDOWN(S196-T196,0))))</f>
        <v>85039</v>
      </c>
      <c r="V196" s="40">
        <f t="shared" ref="V196:V259" si="27">IF(OR(N195=0,N195="",O196=""),"",W196+X196)</f>
        <v>0</v>
      </c>
      <c r="W196" s="250"/>
      <c r="X196" s="33">
        <v>0</v>
      </c>
      <c r="Y196" s="261"/>
      <c r="Z196" s="7"/>
    </row>
    <row r="197" spans="13:26" x14ac:dyDescent="0.2">
      <c r="M197" s="36">
        <v>195</v>
      </c>
      <c r="N197" s="51">
        <f t="shared" si="22"/>
        <v>226</v>
      </c>
      <c r="O197" s="51">
        <f>IF(OR(N196=0,N196=""),"",IF($C$7&lt;system!I196,"",system!I196))</f>
        <v>17</v>
      </c>
      <c r="P197" s="125">
        <f t="shared" si="23"/>
        <v>48000</v>
      </c>
      <c r="Q197" s="52">
        <f>IF(OR(N196=0,N196="",O197=""),"",IF(N197&lt;0,"",VLOOKUP(O197,system!$A$2:$B$36,2,FALSE)))</f>
        <v>1.55E-2</v>
      </c>
      <c r="R197" s="53">
        <f t="shared" si="24"/>
        <v>22330073</v>
      </c>
      <c r="S197" s="53">
        <f>IF(OR(N196=0,N196="",O197=""),"",IF(R197&lt;VLOOKUP(O197,system!$A$2:$F$36,6,FALSE),R197,VLOOKUP(O197,system!$A$2:$F$36,6,FALSE)))</f>
        <v>113991</v>
      </c>
      <c r="T197" s="53">
        <f t="shared" si="25"/>
        <v>28843</v>
      </c>
      <c r="U197" s="53">
        <f t="shared" si="26"/>
        <v>85148</v>
      </c>
      <c r="V197" s="53">
        <f t="shared" si="27"/>
        <v>0</v>
      </c>
      <c r="W197" s="250"/>
      <c r="X197" s="33">
        <v>0</v>
      </c>
      <c r="Y197" s="261"/>
      <c r="Z197" s="7"/>
    </row>
    <row r="198" spans="13:26" x14ac:dyDescent="0.2">
      <c r="M198" s="37">
        <v>196</v>
      </c>
      <c r="N198" s="38">
        <f t="shared" si="22"/>
        <v>225</v>
      </c>
      <c r="O198" s="38">
        <f>IF(OR(N197=0,N197=""),"",IF($C$7&lt;system!I197,"",system!I197))</f>
        <v>17</v>
      </c>
      <c r="P198" s="124">
        <f t="shared" si="23"/>
        <v>48030</v>
      </c>
      <c r="Q198" s="39">
        <f>IF(OR(N197=0,N197="",O198=""),"",IF(N198&lt;0,"",VLOOKUP(O198,system!$A$2:$B$36,2,FALSE)))</f>
        <v>1.55E-2</v>
      </c>
      <c r="R198" s="40">
        <f t="shared" si="24"/>
        <v>22244925</v>
      </c>
      <c r="S198" s="40">
        <f>IF(OR(N197=0,N197="",O198=""),"",IF(R198&lt;VLOOKUP(O198,system!$A$2:$F$36,6,FALSE),R198,VLOOKUP(O198,system!$A$2:$F$36,6,FALSE)))</f>
        <v>113991</v>
      </c>
      <c r="T198" s="40">
        <f t="shared" si="25"/>
        <v>28733</v>
      </c>
      <c r="U198" s="40">
        <f t="shared" si="26"/>
        <v>85258</v>
      </c>
      <c r="V198" s="40">
        <f t="shared" si="27"/>
        <v>0</v>
      </c>
      <c r="W198" s="250"/>
      <c r="X198" s="33">
        <v>0</v>
      </c>
      <c r="Y198" s="261"/>
      <c r="Z198" s="7"/>
    </row>
    <row r="199" spans="13:26" x14ac:dyDescent="0.2">
      <c r="M199" s="36">
        <v>197</v>
      </c>
      <c r="N199" s="51">
        <f t="shared" si="22"/>
        <v>224</v>
      </c>
      <c r="O199" s="51">
        <f>IF(OR(N198=0,N198=""),"",IF($C$7&lt;system!I198,"",system!I198))</f>
        <v>17</v>
      </c>
      <c r="P199" s="125">
        <f t="shared" si="23"/>
        <v>48061</v>
      </c>
      <c r="Q199" s="52">
        <f>IF(OR(N198=0,N198="",O199=""),"",IF(N199&lt;0,"",VLOOKUP(O199,system!$A$2:$B$36,2,FALSE)))</f>
        <v>1.55E-2</v>
      </c>
      <c r="R199" s="53">
        <f t="shared" si="24"/>
        <v>22159667</v>
      </c>
      <c r="S199" s="53">
        <f>IF(OR(N198=0,N198="",O199=""),"",IF(R199&lt;VLOOKUP(O199,system!$A$2:$F$36,6,FALSE),R199,VLOOKUP(O199,system!$A$2:$F$36,6,FALSE)))</f>
        <v>113991</v>
      </c>
      <c r="T199" s="53">
        <f t="shared" si="25"/>
        <v>28622</v>
      </c>
      <c r="U199" s="53">
        <f t="shared" si="26"/>
        <v>85369</v>
      </c>
      <c r="V199" s="53">
        <f t="shared" si="27"/>
        <v>0</v>
      </c>
      <c r="W199" s="250"/>
      <c r="X199" s="33">
        <v>0</v>
      </c>
      <c r="Y199" s="261"/>
      <c r="Z199" s="7"/>
    </row>
    <row r="200" spans="13:26" x14ac:dyDescent="0.2">
      <c r="M200" s="37">
        <v>198</v>
      </c>
      <c r="N200" s="38">
        <f t="shared" si="22"/>
        <v>223</v>
      </c>
      <c r="O200" s="38">
        <f>IF(OR(N199=0,N199=""),"",IF($C$7&lt;system!I199,"",system!I199))</f>
        <v>17</v>
      </c>
      <c r="P200" s="124">
        <f t="shared" si="23"/>
        <v>48092</v>
      </c>
      <c r="Q200" s="39">
        <f>IF(OR(N199=0,N199="",O200=""),"",IF(N200&lt;0,"",VLOOKUP(O200,system!$A$2:$B$36,2,FALSE)))</f>
        <v>1.55E-2</v>
      </c>
      <c r="R200" s="40">
        <f t="shared" si="24"/>
        <v>22074298</v>
      </c>
      <c r="S200" s="40">
        <f>IF(OR(N199=0,N199="",O200=""),"",IF(R200&lt;VLOOKUP(O200,system!$A$2:$F$36,6,FALSE),R200,VLOOKUP(O200,system!$A$2:$F$36,6,FALSE)))</f>
        <v>113991</v>
      </c>
      <c r="T200" s="40">
        <f t="shared" si="25"/>
        <v>28512</v>
      </c>
      <c r="U200" s="40">
        <f t="shared" si="26"/>
        <v>85479</v>
      </c>
      <c r="V200" s="40">
        <f t="shared" si="27"/>
        <v>0</v>
      </c>
      <c r="W200" s="250"/>
      <c r="X200" s="33">
        <v>0</v>
      </c>
      <c r="Y200" s="261"/>
      <c r="Z200" s="7"/>
    </row>
    <row r="201" spans="13:26" x14ac:dyDescent="0.2">
      <c r="M201" s="36">
        <v>199</v>
      </c>
      <c r="N201" s="51">
        <f t="shared" si="22"/>
        <v>222</v>
      </c>
      <c r="O201" s="51">
        <f>IF(OR(N200=0,N200=""),"",IF($C$7&lt;system!I200,"",system!I200))</f>
        <v>17</v>
      </c>
      <c r="P201" s="125">
        <f t="shared" si="23"/>
        <v>48122</v>
      </c>
      <c r="Q201" s="52">
        <f>IF(OR(N200=0,N200="",O201=""),"",IF(N201&lt;0,"",VLOOKUP(O201,system!$A$2:$B$36,2,FALSE)))</f>
        <v>1.55E-2</v>
      </c>
      <c r="R201" s="53">
        <f t="shared" si="24"/>
        <v>21988819</v>
      </c>
      <c r="S201" s="53">
        <f>IF(OR(N200=0,N200="",O201=""),"",IF(R201&lt;VLOOKUP(O201,system!$A$2:$F$36,6,FALSE),R201,VLOOKUP(O201,system!$A$2:$F$36,6,FALSE)))</f>
        <v>113991</v>
      </c>
      <c r="T201" s="53">
        <f t="shared" si="25"/>
        <v>28402</v>
      </c>
      <c r="U201" s="53">
        <f t="shared" si="26"/>
        <v>85589</v>
      </c>
      <c r="V201" s="53">
        <f t="shared" si="27"/>
        <v>0</v>
      </c>
      <c r="W201" s="250"/>
      <c r="X201" s="33">
        <v>0</v>
      </c>
      <c r="Y201" s="261"/>
      <c r="Z201" s="7"/>
    </row>
    <row r="202" spans="13:26" x14ac:dyDescent="0.2">
      <c r="M202" s="37">
        <v>200</v>
      </c>
      <c r="N202" s="38">
        <f t="shared" si="22"/>
        <v>221</v>
      </c>
      <c r="O202" s="38">
        <f>IF(OR(N201=0,N201=""),"",IF($C$7&lt;system!I201,"",system!I201))</f>
        <v>17</v>
      </c>
      <c r="P202" s="124">
        <f t="shared" si="23"/>
        <v>48153</v>
      </c>
      <c r="Q202" s="39">
        <f>IF(OR(N201=0,N201="",O202=""),"",IF(N202&lt;0,"",VLOOKUP(O202,system!$A$2:$B$36,2,FALSE)))</f>
        <v>1.55E-2</v>
      </c>
      <c r="R202" s="40">
        <f t="shared" si="24"/>
        <v>21903230</v>
      </c>
      <c r="S202" s="40">
        <f>IF(OR(N201=0,N201="",O202=""),"",IF(R202&lt;VLOOKUP(O202,system!$A$2:$F$36,6,FALSE),R202,VLOOKUP(O202,system!$A$2:$F$36,6,FALSE)))</f>
        <v>113991</v>
      </c>
      <c r="T202" s="40">
        <f t="shared" si="25"/>
        <v>28291</v>
      </c>
      <c r="U202" s="40">
        <f t="shared" si="26"/>
        <v>85700</v>
      </c>
      <c r="V202" s="40">
        <f t="shared" si="27"/>
        <v>0</v>
      </c>
      <c r="W202" s="250"/>
      <c r="X202" s="33">
        <v>0</v>
      </c>
      <c r="Y202" s="261"/>
      <c r="Z202" s="7"/>
    </row>
    <row r="203" spans="13:26" x14ac:dyDescent="0.2">
      <c r="M203" s="36">
        <v>201</v>
      </c>
      <c r="N203" s="51">
        <f t="shared" si="22"/>
        <v>220</v>
      </c>
      <c r="O203" s="51">
        <f>IF(OR(N202=0,N202=""),"",IF($C$7&lt;system!I202,"",system!I202))</f>
        <v>17</v>
      </c>
      <c r="P203" s="125">
        <f t="shared" si="23"/>
        <v>48183</v>
      </c>
      <c r="Q203" s="52">
        <f>IF(OR(N202=0,N202="",O203=""),"",IF(N203&lt;0,"",VLOOKUP(O203,system!$A$2:$B$36,2,FALSE)))</f>
        <v>1.55E-2</v>
      </c>
      <c r="R203" s="53">
        <f t="shared" si="24"/>
        <v>21817530</v>
      </c>
      <c r="S203" s="53">
        <f>IF(OR(N202=0,N202="",O203=""),"",IF(R203&lt;VLOOKUP(O203,system!$A$2:$F$36,6,FALSE),R203,VLOOKUP(O203,system!$A$2:$F$36,6,FALSE)))</f>
        <v>113991</v>
      </c>
      <c r="T203" s="53">
        <f t="shared" si="25"/>
        <v>28180</v>
      </c>
      <c r="U203" s="53">
        <f t="shared" si="26"/>
        <v>85811</v>
      </c>
      <c r="V203" s="53">
        <f t="shared" si="27"/>
        <v>0</v>
      </c>
      <c r="W203" s="250"/>
      <c r="X203" s="33">
        <v>0</v>
      </c>
      <c r="Y203" s="261"/>
      <c r="Z203" s="7"/>
    </row>
    <row r="204" spans="13:26" x14ac:dyDescent="0.2">
      <c r="M204" s="37">
        <v>202</v>
      </c>
      <c r="N204" s="38">
        <f t="shared" si="22"/>
        <v>219</v>
      </c>
      <c r="O204" s="38">
        <f>IF(OR(N203=0,N203=""),"",IF($C$7&lt;system!I203,"",system!I203))</f>
        <v>17</v>
      </c>
      <c r="P204" s="124">
        <f t="shared" si="23"/>
        <v>48214</v>
      </c>
      <c r="Q204" s="39">
        <f>IF(OR(N203=0,N203="",O204=""),"",IF(N204&lt;0,"",VLOOKUP(O204,system!$A$2:$B$36,2,FALSE)))</f>
        <v>1.55E-2</v>
      </c>
      <c r="R204" s="40">
        <f t="shared" si="24"/>
        <v>21731719</v>
      </c>
      <c r="S204" s="40">
        <f>IF(OR(N203=0,N203="",O204=""),"",IF(R204&lt;VLOOKUP(O204,system!$A$2:$F$36,6,FALSE),R204,VLOOKUP(O204,system!$A$2:$F$36,6,FALSE)))</f>
        <v>113991</v>
      </c>
      <c r="T204" s="40">
        <f t="shared" si="25"/>
        <v>28070</v>
      </c>
      <c r="U204" s="40">
        <f t="shared" si="26"/>
        <v>85921</v>
      </c>
      <c r="V204" s="40">
        <f t="shared" si="27"/>
        <v>0</v>
      </c>
      <c r="W204" s="250"/>
      <c r="X204" s="33">
        <v>0</v>
      </c>
      <c r="Y204" s="261"/>
      <c r="Z204" s="7"/>
    </row>
    <row r="205" spans="13:26" x14ac:dyDescent="0.2">
      <c r="M205" s="36">
        <v>203</v>
      </c>
      <c r="N205" s="51">
        <f t="shared" si="22"/>
        <v>218</v>
      </c>
      <c r="O205" s="51">
        <f>IF(OR(N204=0,N204=""),"",IF($C$7&lt;system!I204,"",system!I204))</f>
        <v>17</v>
      </c>
      <c r="P205" s="125">
        <f t="shared" si="23"/>
        <v>48245</v>
      </c>
      <c r="Q205" s="52">
        <f>IF(OR(N204=0,N204="",O205=""),"",IF(N205&lt;0,"",VLOOKUP(O205,system!$A$2:$B$36,2,FALSE)))</f>
        <v>1.55E-2</v>
      </c>
      <c r="R205" s="53">
        <f t="shared" si="24"/>
        <v>21645798</v>
      </c>
      <c r="S205" s="53">
        <f>IF(OR(N204=0,N204="",O205=""),"",IF(R205&lt;VLOOKUP(O205,system!$A$2:$F$36,6,FALSE),R205,VLOOKUP(O205,system!$A$2:$F$36,6,FALSE)))</f>
        <v>113991</v>
      </c>
      <c r="T205" s="53">
        <f t="shared" si="25"/>
        <v>27959</v>
      </c>
      <c r="U205" s="53">
        <f t="shared" si="26"/>
        <v>86032</v>
      </c>
      <c r="V205" s="53">
        <f t="shared" si="27"/>
        <v>0</v>
      </c>
      <c r="W205" s="250"/>
      <c r="X205" s="33">
        <v>0</v>
      </c>
      <c r="Y205" s="261"/>
      <c r="Z205" s="7"/>
    </row>
    <row r="206" spans="13:26" x14ac:dyDescent="0.2">
      <c r="M206" s="41">
        <v>204</v>
      </c>
      <c r="N206" s="42">
        <f t="shared" si="22"/>
        <v>217</v>
      </c>
      <c r="O206" s="42">
        <f>IF(OR(N205=0,N205=""),"",IF($C$7&lt;system!I205,"",system!I205))</f>
        <v>17</v>
      </c>
      <c r="P206" s="126">
        <f t="shared" si="23"/>
        <v>48274</v>
      </c>
      <c r="Q206" s="43">
        <f>IF(OR(N205=0,N205="",O206=""),"",IF(N206&lt;0,"",VLOOKUP(O206,system!$A$2:$B$36,2,FALSE)))</f>
        <v>1.55E-2</v>
      </c>
      <c r="R206" s="44">
        <f t="shared" si="24"/>
        <v>21559766</v>
      </c>
      <c r="S206" s="44">
        <f>IF(OR(N205=0,N205="",O206=""),"",IF(R206&lt;VLOOKUP(O206,system!$A$2:$F$36,6,FALSE),R206,VLOOKUP(O206,system!$A$2:$F$36,6,FALSE)))</f>
        <v>113991</v>
      </c>
      <c r="T206" s="44">
        <f t="shared" si="25"/>
        <v>27848</v>
      </c>
      <c r="U206" s="44">
        <f t="shared" si="26"/>
        <v>86143</v>
      </c>
      <c r="V206" s="44">
        <f t="shared" si="27"/>
        <v>0</v>
      </c>
      <c r="W206" s="251"/>
      <c r="X206" s="34">
        <v>0</v>
      </c>
      <c r="Y206" s="262"/>
      <c r="Z206" s="7"/>
    </row>
    <row r="207" spans="13:26" x14ac:dyDescent="0.2">
      <c r="M207" s="35">
        <v>205</v>
      </c>
      <c r="N207" s="48">
        <f t="shared" si="22"/>
        <v>216</v>
      </c>
      <c r="O207" s="48">
        <f>IF(OR(N206=0,N206=""),"",IF($C$7&lt;system!I206,"",system!I206))</f>
        <v>18</v>
      </c>
      <c r="P207" s="123">
        <f t="shared" si="23"/>
        <v>48305</v>
      </c>
      <c r="Q207" s="49">
        <f>IF(OR(N206=0,N206="",O207=""),"",IF(N207&lt;0,"",VLOOKUP(O207,system!$A$2:$B$36,2,FALSE)))</f>
        <v>1.55E-2</v>
      </c>
      <c r="R207" s="50">
        <f t="shared" si="24"/>
        <v>21473623</v>
      </c>
      <c r="S207" s="50">
        <f>IF(OR(N206=0,N206="",O207=""),"",IF(R207&lt;VLOOKUP(O207,system!$A$2:$F$36,6,FALSE),R207,VLOOKUP(O207,system!$A$2:$F$36,6,FALSE)))</f>
        <v>113991</v>
      </c>
      <c r="T207" s="50">
        <f t="shared" si="25"/>
        <v>27736</v>
      </c>
      <c r="U207" s="50">
        <f t="shared" si="26"/>
        <v>86255</v>
      </c>
      <c r="V207" s="50">
        <f t="shared" si="27"/>
        <v>0</v>
      </c>
      <c r="W207" s="249">
        <f>IF(ISNA(VLOOKUP(O207,$B$28:$C$62,2,FALSE)),0,VLOOKUP(O207,$B$28:$C$62,2,FALSE))</f>
        <v>0</v>
      </c>
      <c r="X207" s="32">
        <v>0</v>
      </c>
      <c r="Y207" s="263">
        <f>IF(O207="","",ROUND(system!$AJ$5/100*R207,-2))</f>
        <v>117500</v>
      </c>
      <c r="Z207" s="7"/>
    </row>
    <row r="208" spans="13:26" x14ac:dyDescent="0.2">
      <c r="M208" s="160">
        <v>206</v>
      </c>
      <c r="N208" s="161">
        <f t="shared" si="22"/>
        <v>215</v>
      </c>
      <c r="O208" s="161">
        <f>IF(OR(N207=0,N207=""),"",IF($C$7&lt;system!I207,"",system!I207))</f>
        <v>18</v>
      </c>
      <c r="P208" s="162">
        <f t="shared" si="23"/>
        <v>48335</v>
      </c>
      <c r="Q208" s="163">
        <f>IF(OR(N207=0,N207="",O208=""),"",IF(N208&lt;0,"",VLOOKUP(O208,system!$A$2:$B$36,2,FALSE)))</f>
        <v>1.55E-2</v>
      </c>
      <c r="R208" s="164">
        <f t="shared" si="24"/>
        <v>21387368</v>
      </c>
      <c r="S208" s="164">
        <f>IF(OR(N207=0,N207="",O208=""),"",IF(R208&lt;VLOOKUP(O208,system!$A$2:$F$36,6,FALSE),R208,VLOOKUP(O208,system!$A$2:$F$36,6,FALSE)))</f>
        <v>113991</v>
      </c>
      <c r="T208" s="164">
        <f t="shared" si="25"/>
        <v>27625</v>
      </c>
      <c r="U208" s="164">
        <f t="shared" si="26"/>
        <v>86366</v>
      </c>
      <c r="V208" s="164">
        <f t="shared" si="27"/>
        <v>0</v>
      </c>
      <c r="W208" s="250"/>
      <c r="X208" s="33">
        <v>0</v>
      </c>
      <c r="Y208" s="264"/>
      <c r="Z208" s="7"/>
    </row>
    <row r="209" spans="13:26" x14ac:dyDescent="0.2">
      <c r="M209" s="36">
        <v>207</v>
      </c>
      <c r="N209" s="51">
        <f t="shared" si="22"/>
        <v>214</v>
      </c>
      <c r="O209" s="51">
        <f>IF(OR(N208=0,N208=""),"",IF($C$7&lt;system!I208,"",system!I208))</f>
        <v>18</v>
      </c>
      <c r="P209" s="125">
        <f t="shared" si="23"/>
        <v>48366</v>
      </c>
      <c r="Q209" s="52">
        <f>IF(OR(N208=0,N208="",O209=""),"",IF(N209&lt;0,"",VLOOKUP(O209,system!$A$2:$B$36,2,FALSE)))</f>
        <v>1.55E-2</v>
      </c>
      <c r="R209" s="53">
        <f t="shared" si="24"/>
        <v>21301002</v>
      </c>
      <c r="S209" s="53">
        <f>IF(OR(N208=0,N208="",O209=""),"",IF(R209&lt;VLOOKUP(O209,system!$A$2:$F$36,6,FALSE),R209,VLOOKUP(O209,system!$A$2:$F$36,6,FALSE)))</f>
        <v>113991</v>
      </c>
      <c r="T209" s="53">
        <f t="shared" si="25"/>
        <v>27513</v>
      </c>
      <c r="U209" s="53">
        <f t="shared" si="26"/>
        <v>86478</v>
      </c>
      <c r="V209" s="53">
        <f t="shared" si="27"/>
        <v>0</v>
      </c>
      <c r="W209" s="250"/>
      <c r="X209" s="33">
        <v>0</v>
      </c>
      <c r="Y209" s="264"/>
      <c r="Z209" s="7"/>
    </row>
    <row r="210" spans="13:26" x14ac:dyDescent="0.2">
      <c r="M210" s="160">
        <v>208</v>
      </c>
      <c r="N210" s="161">
        <f t="shared" si="22"/>
        <v>213</v>
      </c>
      <c r="O210" s="161">
        <f>IF(OR(N209=0,N209=""),"",IF($C$7&lt;system!I209,"",system!I209))</f>
        <v>18</v>
      </c>
      <c r="P210" s="162">
        <f t="shared" si="23"/>
        <v>48396</v>
      </c>
      <c r="Q210" s="163">
        <f>IF(OR(N209=0,N209="",O210=""),"",IF(N210&lt;0,"",VLOOKUP(O210,system!$A$2:$B$36,2,FALSE)))</f>
        <v>1.55E-2</v>
      </c>
      <c r="R210" s="164">
        <f t="shared" si="24"/>
        <v>21214524</v>
      </c>
      <c r="S210" s="164">
        <f>IF(OR(N209=0,N209="",O210=""),"",IF(R210&lt;VLOOKUP(O210,system!$A$2:$F$36,6,FALSE),R210,VLOOKUP(O210,system!$A$2:$F$36,6,FALSE)))</f>
        <v>113991</v>
      </c>
      <c r="T210" s="164">
        <f t="shared" si="25"/>
        <v>27402</v>
      </c>
      <c r="U210" s="164">
        <f t="shared" si="26"/>
        <v>86589</v>
      </c>
      <c r="V210" s="164">
        <f t="shared" si="27"/>
        <v>0</v>
      </c>
      <c r="W210" s="250"/>
      <c r="X210" s="33">
        <v>0</v>
      </c>
      <c r="Y210" s="264"/>
      <c r="Z210" s="7"/>
    </row>
    <row r="211" spans="13:26" x14ac:dyDescent="0.2">
      <c r="M211" s="36">
        <v>209</v>
      </c>
      <c r="N211" s="51">
        <f t="shared" si="22"/>
        <v>212</v>
      </c>
      <c r="O211" s="51">
        <f>IF(OR(N210=0,N210=""),"",IF($C$7&lt;system!I210,"",system!I210))</f>
        <v>18</v>
      </c>
      <c r="P211" s="125">
        <f t="shared" si="23"/>
        <v>48427</v>
      </c>
      <c r="Q211" s="52">
        <f>IF(OR(N210=0,N210="",O211=""),"",IF(N211&lt;0,"",VLOOKUP(O211,system!$A$2:$B$36,2,FALSE)))</f>
        <v>1.55E-2</v>
      </c>
      <c r="R211" s="53">
        <f t="shared" si="24"/>
        <v>21127935</v>
      </c>
      <c r="S211" s="53">
        <f>IF(OR(N210=0,N210="",O211=""),"",IF(R211&lt;VLOOKUP(O211,system!$A$2:$F$36,6,FALSE),R211,VLOOKUP(O211,system!$A$2:$F$36,6,FALSE)))</f>
        <v>113991</v>
      </c>
      <c r="T211" s="53">
        <f t="shared" si="25"/>
        <v>27290</v>
      </c>
      <c r="U211" s="53">
        <f t="shared" si="26"/>
        <v>86701</v>
      </c>
      <c r="V211" s="53">
        <f t="shared" si="27"/>
        <v>0</v>
      </c>
      <c r="W211" s="250"/>
      <c r="X211" s="33">
        <v>0</v>
      </c>
      <c r="Y211" s="264"/>
      <c r="Z211" s="7"/>
    </row>
    <row r="212" spans="13:26" x14ac:dyDescent="0.2">
      <c r="M212" s="160">
        <v>210</v>
      </c>
      <c r="N212" s="161">
        <f t="shared" si="22"/>
        <v>211</v>
      </c>
      <c r="O212" s="161">
        <f>IF(OR(N211=0,N211=""),"",IF($C$7&lt;system!I211,"",system!I211))</f>
        <v>18</v>
      </c>
      <c r="P212" s="162">
        <f t="shared" si="23"/>
        <v>48458</v>
      </c>
      <c r="Q212" s="163">
        <f>IF(OR(N211=0,N211="",O212=""),"",IF(N212&lt;0,"",VLOOKUP(O212,system!$A$2:$B$36,2,FALSE)))</f>
        <v>1.55E-2</v>
      </c>
      <c r="R212" s="164">
        <f t="shared" si="24"/>
        <v>21041234</v>
      </c>
      <c r="S212" s="164">
        <f>IF(OR(N211=0,N211="",O212=""),"",IF(R212&lt;VLOOKUP(O212,system!$A$2:$F$36,6,FALSE),R212,VLOOKUP(O212,system!$A$2:$F$36,6,FALSE)))</f>
        <v>113991</v>
      </c>
      <c r="T212" s="164">
        <f t="shared" si="25"/>
        <v>27178</v>
      </c>
      <c r="U212" s="164">
        <f t="shared" si="26"/>
        <v>86813</v>
      </c>
      <c r="V212" s="164">
        <f t="shared" si="27"/>
        <v>0</v>
      </c>
      <c r="W212" s="250"/>
      <c r="X212" s="33">
        <v>0</v>
      </c>
      <c r="Y212" s="264"/>
      <c r="Z212" s="7"/>
    </row>
    <row r="213" spans="13:26" x14ac:dyDescent="0.2">
      <c r="M213" s="36">
        <v>211</v>
      </c>
      <c r="N213" s="51">
        <f t="shared" si="22"/>
        <v>210</v>
      </c>
      <c r="O213" s="51">
        <f>IF(OR(N212=0,N212=""),"",IF($C$7&lt;system!I212,"",system!I212))</f>
        <v>18</v>
      </c>
      <c r="P213" s="125">
        <f t="shared" si="23"/>
        <v>48488</v>
      </c>
      <c r="Q213" s="52">
        <f>IF(OR(N212=0,N212="",O213=""),"",IF(N213&lt;0,"",VLOOKUP(O213,system!$A$2:$B$36,2,FALSE)))</f>
        <v>1.55E-2</v>
      </c>
      <c r="R213" s="53">
        <f t="shared" si="24"/>
        <v>20954421</v>
      </c>
      <c r="S213" s="53">
        <f>IF(OR(N212=0,N212="",O213=""),"",IF(R213&lt;VLOOKUP(O213,system!$A$2:$F$36,6,FALSE),R213,VLOOKUP(O213,system!$A$2:$F$36,6,FALSE)))</f>
        <v>113991</v>
      </c>
      <c r="T213" s="53">
        <f t="shared" si="25"/>
        <v>27066</v>
      </c>
      <c r="U213" s="53">
        <f t="shared" si="26"/>
        <v>86925</v>
      </c>
      <c r="V213" s="53">
        <f t="shared" si="27"/>
        <v>0</v>
      </c>
      <c r="W213" s="250"/>
      <c r="X213" s="33">
        <v>0</v>
      </c>
      <c r="Y213" s="264"/>
      <c r="Z213" s="7"/>
    </row>
    <row r="214" spans="13:26" x14ac:dyDescent="0.2">
      <c r="M214" s="160">
        <v>212</v>
      </c>
      <c r="N214" s="161">
        <f t="shared" si="22"/>
        <v>209</v>
      </c>
      <c r="O214" s="161">
        <f>IF(OR(N213=0,N213=""),"",IF($C$7&lt;system!I213,"",system!I213))</f>
        <v>18</v>
      </c>
      <c r="P214" s="162">
        <f t="shared" si="23"/>
        <v>48519</v>
      </c>
      <c r="Q214" s="163">
        <f>IF(OR(N213=0,N213="",O214=""),"",IF(N214&lt;0,"",VLOOKUP(O214,system!$A$2:$B$36,2,FALSE)))</f>
        <v>1.55E-2</v>
      </c>
      <c r="R214" s="164">
        <f t="shared" si="24"/>
        <v>20867496</v>
      </c>
      <c r="S214" s="164">
        <f>IF(OR(N213=0,N213="",O214=""),"",IF(R214&lt;VLOOKUP(O214,system!$A$2:$F$36,6,FALSE),R214,VLOOKUP(O214,system!$A$2:$F$36,6,FALSE)))</f>
        <v>113991</v>
      </c>
      <c r="T214" s="164">
        <f t="shared" si="25"/>
        <v>26953</v>
      </c>
      <c r="U214" s="164">
        <f t="shared" si="26"/>
        <v>87038</v>
      </c>
      <c r="V214" s="164">
        <f t="shared" si="27"/>
        <v>0</v>
      </c>
      <c r="W214" s="250"/>
      <c r="X214" s="33">
        <v>0</v>
      </c>
      <c r="Y214" s="264"/>
      <c r="Z214" s="7"/>
    </row>
    <row r="215" spans="13:26" x14ac:dyDescent="0.2">
      <c r="M215" s="36">
        <v>213</v>
      </c>
      <c r="N215" s="51">
        <f t="shared" si="22"/>
        <v>208</v>
      </c>
      <c r="O215" s="51">
        <f>IF(OR(N214=0,N214=""),"",IF($C$7&lt;system!I214,"",system!I214))</f>
        <v>18</v>
      </c>
      <c r="P215" s="125">
        <f t="shared" si="23"/>
        <v>48549</v>
      </c>
      <c r="Q215" s="52">
        <f>IF(OR(N214=0,N214="",O215=""),"",IF(N215&lt;0,"",VLOOKUP(O215,system!$A$2:$B$36,2,FALSE)))</f>
        <v>1.55E-2</v>
      </c>
      <c r="R215" s="53">
        <f t="shared" si="24"/>
        <v>20780458</v>
      </c>
      <c r="S215" s="53">
        <f>IF(OR(N214=0,N214="",O215=""),"",IF(R215&lt;VLOOKUP(O215,system!$A$2:$F$36,6,FALSE),R215,VLOOKUP(O215,system!$A$2:$F$36,6,FALSE)))</f>
        <v>113991</v>
      </c>
      <c r="T215" s="53">
        <f t="shared" si="25"/>
        <v>26841</v>
      </c>
      <c r="U215" s="53">
        <f t="shared" si="26"/>
        <v>87150</v>
      </c>
      <c r="V215" s="53">
        <f t="shared" si="27"/>
        <v>0</v>
      </c>
      <c r="W215" s="250"/>
      <c r="X215" s="33">
        <v>0</v>
      </c>
      <c r="Y215" s="264"/>
      <c r="Z215" s="7"/>
    </row>
    <row r="216" spans="13:26" x14ac:dyDescent="0.2">
      <c r="M216" s="160">
        <v>214</v>
      </c>
      <c r="N216" s="161">
        <f t="shared" si="22"/>
        <v>207</v>
      </c>
      <c r="O216" s="161">
        <f>IF(OR(N215=0,N215=""),"",IF($C$7&lt;system!I215,"",system!I215))</f>
        <v>18</v>
      </c>
      <c r="P216" s="162">
        <f t="shared" si="23"/>
        <v>48580</v>
      </c>
      <c r="Q216" s="163">
        <f>IF(OR(N215=0,N215="",O216=""),"",IF(N216&lt;0,"",VLOOKUP(O216,system!$A$2:$B$36,2,FALSE)))</f>
        <v>1.55E-2</v>
      </c>
      <c r="R216" s="164">
        <f t="shared" si="24"/>
        <v>20693308</v>
      </c>
      <c r="S216" s="164">
        <f>IF(OR(N215=0,N215="",O216=""),"",IF(R216&lt;VLOOKUP(O216,system!$A$2:$F$36,6,FALSE),R216,VLOOKUP(O216,system!$A$2:$F$36,6,FALSE)))</f>
        <v>113991</v>
      </c>
      <c r="T216" s="164">
        <f t="shared" si="25"/>
        <v>26728</v>
      </c>
      <c r="U216" s="164">
        <f t="shared" si="26"/>
        <v>87263</v>
      </c>
      <c r="V216" s="164">
        <f t="shared" si="27"/>
        <v>0</v>
      </c>
      <c r="W216" s="250"/>
      <c r="X216" s="33">
        <v>0</v>
      </c>
      <c r="Y216" s="264"/>
      <c r="Z216" s="7"/>
    </row>
    <row r="217" spans="13:26" x14ac:dyDescent="0.2">
      <c r="M217" s="36">
        <v>215</v>
      </c>
      <c r="N217" s="51">
        <f t="shared" si="22"/>
        <v>206</v>
      </c>
      <c r="O217" s="51">
        <f>IF(OR(N216=0,N216=""),"",IF($C$7&lt;system!I216,"",system!I216))</f>
        <v>18</v>
      </c>
      <c r="P217" s="125">
        <f t="shared" si="23"/>
        <v>48611</v>
      </c>
      <c r="Q217" s="52">
        <f>IF(OR(N216=0,N216="",O217=""),"",IF(N217&lt;0,"",VLOOKUP(O217,system!$A$2:$B$36,2,FALSE)))</f>
        <v>1.55E-2</v>
      </c>
      <c r="R217" s="53">
        <f t="shared" si="24"/>
        <v>20606045</v>
      </c>
      <c r="S217" s="53">
        <f>IF(OR(N216=0,N216="",O217=""),"",IF(R217&lt;VLOOKUP(O217,system!$A$2:$F$36,6,FALSE),R217,VLOOKUP(O217,system!$A$2:$F$36,6,FALSE)))</f>
        <v>113991</v>
      </c>
      <c r="T217" s="53">
        <f t="shared" si="25"/>
        <v>26616</v>
      </c>
      <c r="U217" s="53">
        <f t="shared" si="26"/>
        <v>87375</v>
      </c>
      <c r="V217" s="53">
        <f t="shared" si="27"/>
        <v>0</v>
      </c>
      <c r="W217" s="250"/>
      <c r="X217" s="33">
        <v>0</v>
      </c>
      <c r="Y217" s="264"/>
      <c r="Z217" s="7"/>
    </row>
    <row r="218" spans="13:26" x14ac:dyDescent="0.2">
      <c r="M218" s="165">
        <v>216</v>
      </c>
      <c r="N218" s="166">
        <f t="shared" si="22"/>
        <v>205</v>
      </c>
      <c r="O218" s="166">
        <f>IF(OR(N217=0,N217=""),"",IF($C$7&lt;system!I217,"",system!I217))</f>
        <v>18</v>
      </c>
      <c r="P218" s="167">
        <f t="shared" si="23"/>
        <v>48639</v>
      </c>
      <c r="Q218" s="168">
        <f>IF(OR(N217=0,N217="",O218=""),"",IF(N218&lt;0,"",VLOOKUP(O218,system!$A$2:$B$36,2,FALSE)))</f>
        <v>1.55E-2</v>
      </c>
      <c r="R218" s="169">
        <f t="shared" si="24"/>
        <v>20518670</v>
      </c>
      <c r="S218" s="169">
        <f>IF(OR(N217=0,N217="",O218=""),"",IF(R218&lt;VLOOKUP(O218,system!$A$2:$F$36,6,FALSE),R218,VLOOKUP(O218,system!$A$2:$F$36,6,FALSE)))</f>
        <v>113991</v>
      </c>
      <c r="T218" s="169">
        <f t="shared" si="25"/>
        <v>26503</v>
      </c>
      <c r="U218" s="169">
        <f t="shared" si="26"/>
        <v>87488</v>
      </c>
      <c r="V218" s="169">
        <f t="shared" si="27"/>
        <v>0</v>
      </c>
      <c r="W218" s="251"/>
      <c r="X218" s="34">
        <v>0</v>
      </c>
      <c r="Y218" s="265"/>
      <c r="Z218" s="7"/>
    </row>
    <row r="219" spans="13:26" x14ac:dyDescent="0.2">
      <c r="M219" s="35">
        <v>217</v>
      </c>
      <c r="N219" s="48">
        <f t="shared" si="22"/>
        <v>204</v>
      </c>
      <c r="O219" s="48">
        <f>IF(OR(N218=0,N218=""),"",IF($C$7&lt;system!I218,"",system!I218))</f>
        <v>19</v>
      </c>
      <c r="P219" s="123">
        <f t="shared" si="23"/>
        <v>48670</v>
      </c>
      <c r="Q219" s="49">
        <f>IF(OR(N218=0,N218="",O219=""),"",IF(N219&lt;0,"",VLOOKUP(O219,system!$A$2:$B$36,2,FALSE)))</f>
        <v>1.55E-2</v>
      </c>
      <c r="R219" s="50">
        <f t="shared" si="24"/>
        <v>20431182</v>
      </c>
      <c r="S219" s="50">
        <f>IF(OR(N218=0,N218="",O219=""),"",IF(R219&lt;VLOOKUP(O219,system!$A$2:$F$36,6,FALSE),R219,VLOOKUP(O219,system!$A$2:$F$36,6,FALSE)))</f>
        <v>113991</v>
      </c>
      <c r="T219" s="50">
        <f t="shared" si="25"/>
        <v>26390</v>
      </c>
      <c r="U219" s="50">
        <f t="shared" si="26"/>
        <v>87601</v>
      </c>
      <c r="V219" s="50">
        <f t="shared" si="27"/>
        <v>0</v>
      </c>
      <c r="W219" s="249">
        <f>IF(ISNA(VLOOKUP(O219,$B$28:$C$62,2,FALSE)),0,VLOOKUP(O219,$B$28:$C$62,2,FALSE))</f>
        <v>0</v>
      </c>
      <c r="X219" s="32">
        <v>0</v>
      </c>
      <c r="Y219" s="260">
        <f>IF(O219="","",ROUND(system!$AJ$5/100*R219,-2))</f>
        <v>111800</v>
      </c>
      <c r="Z219" s="7"/>
    </row>
    <row r="220" spans="13:26" x14ac:dyDescent="0.2">
      <c r="M220" s="37">
        <v>218</v>
      </c>
      <c r="N220" s="38">
        <f t="shared" si="22"/>
        <v>203</v>
      </c>
      <c r="O220" s="38">
        <f>IF(OR(N219=0,N219=""),"",IF($C$7&lt;system!I219,"",system!I219))</f>
        <v>19</v>
      </c>
      <c r="P220" s="124">
        <f t="shared" si="23"/>
        <v>48700</v>
      </c>
      <c r="Q220" s="39">
        <f>IF(OR(N219=0,N219="",O220=""),"",IF(N220&lt;0,"",VLOOKUP(O220,system!$A$2:$B$36,2,FALSE)))</f>
        <v>1.55E-2</v>
      </c>
      <c r="R220" s="40">
        <f t="shared" si="24"/>
        <v>20343581</v>
      </c>
      <c r="S220" s="40">
        <f>IF(OR(N219=0,N219="",O220=""),"",IF(R220&lt;VLOOKUP(O220,system!$A$2:$F$36,6,FALSE),R220,VLOOKUP(O220,system!$A$2:$F$36,6,FALSE)))</f>
        <v>113991</v>
      </c>
      <c r="T220" s="40">
        <f t="shared" si="25"/>
        <v>26277</v>
      </c>
      <c r="U220" s="40">
        <f t="shared" si="26"/>
        <v>87714</v>
      </c>
      <c r="V220" s="40">
        <f t="shared" si="27"/>
        <v>0</v>
      </c>
      <c r="W220" s="250"/>
      <c r="X220" s="33">
        <v>0</v>
      </c>
      <c r="Y220" s="261"/>
      <c r="Z220" s="7"/>
    </row>
    <row r="221" spans="13:26" x14ac:dyDescent="0.2">
      <c r="M221" s="36">
        <v>219</v>
      </c>
      <c r="N221" s="51">
        <f t="shared" si="22"/>
        <v>202</v>
      </c>
      <c r="O221" s="51">
        <f>IF(OR(N220=0,N220=""),"",IF($C$7&lt;system!I220,"",system!I220))</f>
        <v>19</v>
      </c>
      <c r="P221" s="125">
        <f t="shared" si="23"/>
        <v>48731</v>
      </c>
      <c r="Q221" s="52">
        <f>IF(OR(N220=0,N220="",O221=""),"",IF(N221&lt;0,"",VLOOKUP(O221,system!$A$2:$B$36,2,FALSE)))</f>
        <v>1.55E-2</v>
      </c>
      <c r="R221" s="53">
        <f t="shared" si="24"/>
        <v>20255867</v>
      </c>
      <c r="S221" s="53">
        <f>IF(OR(N220=0,N220="",O221=""),"",IF(R221&lt;VLOOKUP(O221,system!$A$2:$F$36,6,FALSE),R221,VLOOKUP(O221,system!$A$2:$F$36,6,FALSE)))</f>
        <v>113991</v>
      </c>
      <c r="T221" s="53">
        <f t="shared" si="25"/>
        <v>26163</v>
      </c>
      <c r="U221" s="53">
        <f t="shared" si="26"/>
        <v>87828</v>
      </c>
      <c r="V221" s="53">
        <f t="shared" si="27"/>
        <v>0</v>
      </c>
      <c r="W221" s="250"/>
      <c r="X221" s="33">
        <v>0</v>
      </c>
      <c r="Y221" s="261"/>
      <c r="Z221" s="7"/>
    </row>
    <row r="222" spans="13:26" x14ac:dyDescent="0.2">
      <c r="M222" s="37">
        <v>220</v>
      </c>
      <c r="N222" s="38">
        <f t="shared" si="22"/>
        <v>201</v>
      </c>
      <c r="O222" s="38">
        <f>IF(OR(N221=0,N221=""),"",IF($C$7&lt;system!I221,"",system!I221))</f>
        <v>19</v>
      </c>
      <c r="P222" s="124">
        <f t="shared" si="23"/>
        <v>48761</v>
      </c>
      <c r="Q222" s="39">
        <f>IF(OR(N221=0,N221="",O222=""),"",IF(N222&lt;0,"",VLOOKUP(O222,system!$A$2:$B$36,2,FALSE)))</f>
        <v>1.55E-2</v>
      </c>
      <c r="R222" s="40">
        <f t="shared" si="24"/>
        <v>20168039</v>
      </c>
      <c r="S222" s="40">
        <f>IF(OR(N221=0,N221="",O222=""),"",IF(R222&lt;VLOOKUP(O222,system!$A$2:$F$36,6,FALSE),R222,VLOOKUP(O222,system!$A$2:$F$36,6,FALSE)))</f>
        <v>113991</v>
      </c>
      <c r="T222" s="40">
        <f t="shared" si="25"/>
        <v>26050</v>
      </c>
      <c r="U222" s="40">
        <f t="shared" si="26"/>
        <v>87941</v>
      </c>
      <c r="V222" s="40">
        <f t="shared" si="27"/>
        <v>0</v>
      </c>
      <c r="W222" s="250"/>
      <c r="X222" s="33">
        <v>0</v>
      </c>
      <c r="Y222" s="261"/>
      <c r="Z222" s="7"/>
    </row>
    <row r="223" spans="13:26" x14ac:dyDescent="0.2">
      <c r="M223" s="36">
        <v>221</v>
      </c>
      <c r="N223" s="51">
        <f t="shared" si="22"/>
        <v>200</v>
      </c>
      <c r="O223" s="51">
        <f>IF(OR(N222=0,N222=""),"",IF($C$7&lt;system!I222,"",system!I222))</f>
        <v>19</v>
      </c>
      <c r="P223" s="125">
        <f t="shared" si="23"/>
        <v>48792</v>
      </c>
      <c r="Q223" s="52">
        <f>IF(OR(N222=0,N222="",O223=""),"",IF(N223&lt;0,"",VLOOKUP(O223,system!$A$2:$B$36,2,FALSE)))</f>
        <v>1.55E-2</v>
      </c>
      <c r="R223" s="53">
        <f t="shared" si="24"/>
        <v>20080098</v>
      </c>
      <c r="S223" s="53">
        <f>IF(OR(N222=0,N222="",O223=""),"",IF(R223&lt;VLOOKUP(O223,system!$A$2:$F$36,6,FALSE),R223,VLOOKUP(O223,system!$A$2:$F$36,6,FALSE)))</f>
        <v>113991</v>
      </c>
      <c r="T223" s="53">
        <f t="shared" si="25"/>
        <v>25936</v>
      </c>
      <c r="U223" s="53">
        <f t="shared" si="26"/>
        <v>88055</v>
      </c>
      <c r="V223" s="53">
        <f t="shared" si="27"/>
        <v>0</v>
      </c>
      <c r="W223" s="250"/>
      <c r="X223" s="33">
        <v>0</v>
      </c>
      <c r="Y223" s="261"/>
      <c r="Z223" s="7"/>
    </row>
    <row r="224" spans="13:26" x14ac:dyDescent="0.2">
      <c r="M224" s="37">
        <v>222</v>
      </c>
      <c r="N224" s="38">
        <f t="shared" si="22"/>
        <v>199</v>
      </c>
      <c r="O224" s="38">
        <f>IF(OR(N223=0,N223=""),"",IF($C$7&lt;system!I223,"",system!I223))</f>
        <v>19</v>
      </c>
      <c r="P224" s="124">
        <f t="shared" si="23"/>
        <v>48823</v>
      </c>
      <c r="Q224" s="39">
        <f>IF(OR(N223=0,N223="",O224=""),"",IF(N224&lt;0,"",VLOOKUP(O224,system!$A$2:$B$36,2,FALSE)))</f>
        <v>1.55E-2</v>
      </c>
      <c r="R224" s="40">
        <f t="shared" si="24"/>
        <v>19992043</v>
      </c>
      <c r="S224" s="40">
        <f>IF(OR(N223=0,N223="",O224=""),"",IF(R224&lt;VLOOKUP(O224,system!$A$2:$F$36,6,FALSE),R224,VLOOKUP(O224,system!$A$2:$F$36,6,FALSE)))</f>
        <v>113991</v>
      </c>
      <c r="T224" s="40">
        <f t="shared" si="25"/>
        <v>25823</v>
      </c>
      <c r="U224" s="40">
        <f t="shared" si="26"/>
        <v>88168</v>
      </c>
      <c r="V224" s="40">
        <f t="shared" si="27"/>
        <v>0</v>
      </c>
      <c r="W224" s="250"/>
      <c r="X224" s="33">
        <v>0</v>
      </c>
      <c r="Y224" s="261"/>
      <c r="Z224" s="7"/>
    </row>
    <row r="225" spans="13:26" x14ac:dyDescent="0.2">
      <c r="M225" s="36">
        <v>223</v>
      </c>
      <c r="N225" s="51">
        <f t="shared" si="22"/>
        <v>198</v>
      </c>
      <c r="O225" s="51">
        <f>IF(OR(N224=0,N224=""),"",IF($C$7&lt;system!I224,"",system!I224))</f>
        <v>19</v>
      </c>
      <c r="P225" s="125">
        <f t="shared" si="23"/>
        <v>48853</v>
      </c>
      <c r="Q225" s="52">
        <f>IF(OR(N224=0,N224="",O225=""),"",IF(N225&lt;0,"",VLOOKUP(O225,system!$A$2:$B$36,2,FALSE)))</f>
        <v>1.55E-2</v>
      </c>
      <c r="R225" s="53">
        <f t="shared" si="24"/>
        <v>19903875</v>
      </c>
      <c r="S225" s="53">
        <f>IF(OR(N224=0,N224="",O225=""),"",IF(R225&lt;VLOOKUP(O225,system!$A$2:$F$36,6,FALSE),R225,VLOOKUP(O225,system!$A$2:$F$36,6,FALSE)))</f>
        <v>113991</v>
      </c>
      <c r="T225" s="53">
        <f t="shared" si="25"/>
        <v>25709</v>
      </c>
      <c r="U225" s="53">
        <f t="shared" si="26"/>
        <v>88282</v>
      </c>
      <c r="V225" s="53">
        <f t="shared" si="27"/>
        <v>0</v>
      </c>
      <c r="W225" s="250"/>
      <c r="X225" s="33">
        <v>0</v>
      </c>
      <c r="Y225" s="261"/>
      <c r="Z225" s="7"/>
    </row>
    <row r="226" spans="13:26" x14ac:dyDescent="0.2">
      <c r="M226" s="37">
        <v>224</v>
      </c>
      <c r="N226" s="38">
        <f t="shared" si="22"/>
        <v>197</v>
      </c>
      <c r="O226" s="38">
        <f>IF(OR(N225=0,N225=""),"",IF($C$7&lt;system!I225,"",system!I225))</f>
        <v>19</v>
      </c>
      <c r="P226" s="124">
        <f t="shared" si="23"/>
        <v>48884</v>
      </c>
      <c r="Q226" s="39">
        <f>IF(OR(N225=0,N225="",O226=""),"",IF(N226&lt;0,"",VLOOKUP(O226,system!$A$2:$B$36,2,FALSE)))</f>
        <v>1.55E-2</v>
      </c>
      <c r="R226" s="40">
        <f t="shared" si="24"/>
        <v>19815593</v>
      </c>
      <c r="S226" s="40">
        <f>IF(OR(N225=0,N225="",O226=""),"",IF(R226&lt;VLOOKUP(O226,system!$A$2:$F$36,6,FALSE),R226,VLOOKUP(O226,system!$A$2:$F$36,6,FALSE)))</f>
        <v>113991</v>
      </c>
      <c r="T226" s="40">
        <f t="shared" si="25"/>
        <v>25595</v>
      </c>
      <c r="U226" s="40">
        <f t="shared" si="26"/>
        <v>88396</v>
      </c>
      <c r="V226" s="40">
        <f t="shared" si="27"/>
        <v>0</v>
      </c>
      <c r="W226" s="250"/>
      <c r="X226" s="33">
        <v>0</v>
      </c>
      <c r="Y226" s="261"/>
      <c r="Z226" s="7"/>
    </row>
    <row r="227" spans="13:26" x14ac:dyDescent="0.2">
      <c r="M227" s="36">
        <v>225</v>
      </c>
      <c r="N227" s="51">
        <f t="shared" si="22"/>
        <v>196</v>
      </c>
      <c r="O227" s="51">
        <f>IF(OR(N226=0,N226=""),"",IF($C$7&lt;system!I226,"",system!I226))</f>
        <v>19</v>
      </c>
      <c r="P227" s="125">
        <f t="shared" si="23"/>
        <v>48914</v>
      </c>
      <c r="Q227" s="52">
        <f>IF(OR(N226=0,N226="",O227=""),"",IF(N227&lt;0,"",VLOOKUP(O227,system!$A$2:$B$36,2,FALSE)))</f>
        <v>1.55E-2</v>
      </c>
      <c r="R227" s="53">
        <f t="shared" si="24"/>
        <v>19727197</v>
      </c>
      <c r="S227" s="53">
        <f>IF(OR(N226=0,N226="",O227=""),"",IF(R227&lt;VLOOKUP(O227,system!$A$2:$F$36,6,FALSE),R227,VLOOKUP(O227,system!$A$2:$F$36,6,FALSE)))</f>
        <v>113991</v>
      </c>
      <c r="T227" s="53">
        <f t="shared" si="25"/>
        <v>25480</v>
      </c>
      <c r="U227" s="53">
        <f t="shared" si="26"/>
        <v>88511</v>
      </c>
      <c r="V227" s="53">
        <f t="shared" si="27"/>
        <v>0</v>
      </c>
      <c r="W227" s="250"/>
      <c r="X227" s="33">
        <v>0</v>
      </c>
      <c r="Y227" s="261"/>
      <c r="Z227" s="7"/>
    </row>
    <row r="228" spans="13:26" x14ac:dyDescent="0.2">
      <c r="M228" s="37">
        <v>226</v>
      </c>
      <c r="N228" s="38">
        <f t="shared" si="22"/>
        <v>195</v>
      </c>
      <c r="O228" s="38">
        <f>IF(OR(N227=0,N227=""),"",IF($C$7&lt;system!I227,"",system!I227))</f>
        <v>19</v>
      </c>
      <c r="P228" s="124">
        <f t="shared" si="23"/>
        <v>48945</v>
      </c>
      <c r="Q228" s="39">
        <f>IF(OR(N227=0,N227="",O228=""),"",IF(N228&lt;0,"",VLOOKUP(O228,system!$A$2:$B$36,2,FALSE)))</f>
        <v>1.55E-2</v>
      </c>
      <c r="R228" s="40">
        <f t="shared" si="24"/>
        <v>19638686</v>
      </c>
      <c r="S228" s="40">
        <f>IF(OR(N227=0,N227="",O228=""),"",IF(R228&lt;VLOOKUP(O228,system!$A$2:$F$36,6,FALSE),R228,VLOOKUP(O228,system!$A$2:$F$36,6,FALSE)))</f>
        <v>113991</v>
      </c>
      <c r="T228" s="40">
        <f t="shared" si="25"/>
        <v>25366</v>
      </c>
      <c r="U228" s="40">
        <f t="shared" si="26"/>
        <v>88625</v>
      </c>
      <c r="V228" s="40">
        <f t="shared" si="27"/>
        <v>0</v>
      </c>
      <c r="W228" s="250"/>
      <c r="X228" s="33">
        <v>0</v>
      </c>
      <c r="Y228" s="261"/>
      <c r="Z228" s="7"/>
    </row>
    <row r="229" spans="13:26" x14ac:dyDescent="0.2">
      <c r="M229" s="36">
        <v>227</v>
      </c>
      <c r="N229" s="51">
        <f t="shared" si="22"/>
        <v>194</v>
      </c>
      <c r="O229" s="51">
        <f>IF(OR(N228=0,N228=""),"",IF($C$7&lt;system!I228,"",system!I228))</f>
        <v>19</v>
      </c>
      <c r="P229" s="125">
        <f t="shared" si="23"/>
        <v>48976</v>
      </c>
      <c r="Q229" s="52">
        <f>IF(OR(N228=0,N228="",O229=""),"",IF(N229&lt;0,"",VLOOKUP(O229,system!$A$2:$B$36,2,FALSE)))</f>
        <v>1.55E-2</v>
      </c>
      <c r="R229" s="53">
        <f t="shared" si="24"/>
        <v>19550061</v>
      </c>
      <c r="S229" s="53">
        <f>IF(OR(N228=0,N228="",O229=""),"",IF(R229&lt;VLOOKUP(O229,system!$A$2:$F$36,6,FALSE),R229,VLOOKUP(O229,system!$A$2:$F$36,6,FALSE)))</f>
        <v>113991</v>
      </c>
      <c r="T229" s="53">
        <f t="shared" si="25"/>
        <v>25252</v>
      </c>
      <c r="U229" s="53">
        <f t="shared" si="26"/>
        <v>88739</v>
      </c>
      <c r="V229" s="53">
        <f t="shared" si="27"/>
        <v>0</v>
      </c>
      <c r="W229" s="250"/>
      <c r="X229" s="33">
        <v>0</v>
      </c>
      <c r="Y229" s="261"/>
      <c r="Z229" s="7"/>
    </row>
    <row r="230" spans="13:26" x14ac:dyDescent="0.2">
      <c r="M230" s="41">
        <v>228</v>
      </c>
      <c r="N230" s="42">
        <f t="shared" si="22"/>
        <v>193</v>
      </c>
      <c r="O230" s="42">
        <f>IF(OR(N229=0,N229=""),"",IF($C$7&lt;system!I229,"",system!I229))</f>
        <v>19</v>
      </c>
      <c r="P230" s="126">
        <f t="shared" si="23"/>
        <v>49004</v>
      </c>
      <c r="Q230" s="43">
        <f>IF(OR(N229=0,N229="",O230=""),"",IF(N230&lt;0,"",VLOOKUP(O230,system!$A$2:$B$36,2,FALSE)))</f>
        <v>1.55E-2</v>
      </c>
      <c r="R230" s="44">
        <f t="shared" si="24"/>
        <v>19461322</v>
      </c>
      <c r="S230" s="44">
        <f>IF(OR(N229=0,N229="",O230=""),"",IF(R230&lt;VLOOKUP(O230,system!$A$2:$F$36,6,FALSE),R230,VLOOKUP(O230,system!$A$2:$F$36,6,FALSE)))</f>
        <v>113991</v>
      </c>
      <c r="T230" s="44">
        <f t="shared" si="25"/>
        <v>25137</v>
      </c>
      <c r="U230" s="44">
        <f t="shared" si="26"/>
        <v>88854</v>
      </c>
      <c r="V230" s="44">
        <f t="shared" si="27"/>
        <v>0</v>
      </c>
      <c r="W230" s="251"/>
      <c r="X230" s="34">
        <v>0</v>
      </c>
      <c r="Y230" s="262"/>
      <c r="Z230" s="7"/>
    </row>
    <row r="231" spans="13:26" x14ac:dyDescent="0.2">
      <c r="M231" s="35">
        <v>229</v>
      </c>
      <c r="N231" s="48">
        <f t="shared" si="22"/>
        <v>192</v>
      </c>
      <c r="O231" s="48">
        <f>IF(OR(N230=0,N230=""),"",IF($C$7&lt;system!I230,"",system!I230))</f>
        <v>20</v>
      </c>
      <c r="P231" s="123">
        <f t="shared" si="23"/>
        <v>49035</v>
      </c>
      <c r="Q231" s="49">
        <f>IF(OR(N230=0,N230="",O231=""),"",IF(N231&lt;0,"",VLOOKUP(O231,system!$A$2:$B$36,2,FALSE)))</f>
        <v>1.55E-2</v>
      </c>
      <c r="R231" s="50">
        <f t="shared" si="24"/>
        <v>19372468</v>
      </c>
      <c r="S231" s="50">
        <f>IF(OR(N230=0,N230="",O231=""),"",IF(R231&lt;VLOOKUP(O231,system!$A$2:$F$36,6,FALSE),R231,VLOOKUP(O231,system!$A$2:$F$36,6,FALSE)))</f>
        <v>113991</v>
      </c>
      <c r="T231" s="50">
        <f t="shared" si="25"/>
        <v>25022</v>
      </c>
      <c r="U231" s="50">
        <f t="shared" si="26"/>
        <v>88969</v>
      </c>
      <c r="V231" s="50">
        <f t="shared" si="27"/>
        <v>0</v>
      </c>
      <c r="W231" s="249">
        <f>IF(ISNA(VLOOKUP(O231,$B$28:$C$62,2,FALSE)),0,VLOOKUP(O231,$B$28:$C$62,2,FALSE))</f>
        <v>0</v>
      </c>
      <c r="X231" s="32">
        <v>0</v>
      </c>
      <c r="Y231" s="263">
        <f>IF(O231="","",ROUND(system!$AJ$5/100*R231,-2))</f>
        <v>106000</v>
      </c>
      <c r="Z231" s="7"/>
    </row>
    <row r="232" spans="13:26" x14ac:dyDescent="0.2">
      <c r="M232" s="160">
        <v>230</v>
      </c>
      <c r="N232" s="161">
        <f t="shared" si="22"/>
        <v>191</v>
      </c>
      <c r="O232" s="161">
        <f>IF(OR(N231=0,N231=""),"",IF($C$7&lt;system!I231,"",system!I231))</f>
        <v>20</v>
      </c>
      <c r="P232" s="162">
        <f t="shared" si="23"/>
        <v>49065</v>
      </c>
      <c r="Q232" s="163">
        <f>IF(OR(N231=0,N231="",O232=""),"",IF(N232&lt;0,"",VLOOKUP(O232,system!$A$2:$B$36,2,FALSE)))</f>
        <v>1.55E-2</v>
      </c>
      <c r="R232" s="164">
        <f t="shared" si="24"/>
        <v>19283499</v>
      </c>
      <c r="S232" s="164">
        <f>IF(OR(N231=0,N231="",O232=""),"",IF(R232&lt;VLOOKUP(O232,system!$A$2:$F$36,6,FALSE),R232,VLOOKUP(O232,system!$A$2:$F$36,6,FALSE)))</f>
        <v>113991</v>
      </c>
      <c r="T232" s="164">
        <f t="shared" si="25"/>
        <v>24907</v>
      </c>
      <c r="U232" s="164">
        <f t="shared" si="26"/>
        <v>89084</v>
      </c>
      <c r="V232" s="164">
        <f t="shared" si="27"/>
        <v>0</v>
      </c>
      <c r="W232" s="250"/>
      <c r="X232" s="33">
        <v>0</v>
      </c>
      <c r="Y232" s="264"/>
      <c r="Z232" s="7"/>
    </row>
    <row r="233" spans="13:26" x14ac:dyDescent="0.2">
      <c r="M233" s="36">
        <v>231</v>
      </c>
      <c r="N233" s="51">
        <f t="shared" si="22"/>
        <v>190</v>
      </c>
      <c r="O233" s="51">
        <f>IF(OR(N232=0,N232=""),"",IF($C$7&lt;system!I232,"",system!I232))</f>
        <v>20</v>
      </c>
      <c r="P233" s="125">
        <f t="shared" si="23"/>
        <v>49096</v>
      </c>
      <c r="Q233" s="52">
        <f>IF(OR(N232=0,N232="",O233=""),"",IF(N233&lt;0,"",VLOOKUP(O233,system!$A$2:$B$36,2,FALSE)))</f>
        <v>1.55E-2</v>
      </c>
      <c r="R233" s="53">
        <f t="shared" si="24"/>
        <v>19194415</v>
      </c>
      <c r="S233" s="53">
        <f>IF(OR(N232=0,N232="",O233=""),"",IF(R233&lt;VLOOKUP(O233,system!$A$2:$F$36,6,FALSE),R233,VLOOKUP(O233,system!$A$2:$F$36,6,FALSE)))</f>
        <v>113991</v>
      </c>
      <c r="T233" s="53">
        <f t="shared" si="25"/>
        <v>24792</v>
      </c>
      <c r="U233" s="53">
        <f t="shared" si="26"/>
        <v>89199</v>
      </c>
      <c r="V233" s="53">
        <f t="shared" si="27"/>
        <v>0</v>
      </c>
      <c r="W233" s="250"/>
      <c r="X233" s="33">
        <v>0</v>
      </c>
      <c r="Y233" s="264"/>
      <c r="Z233" s="7"/>
    </row>
    <row r="234" spans="13:26" x14ac:dyDescent="0.2">
      <c r="M234" s="160">
        <v>232</v>
      </c>
      <c r="N234" s="161">
        <f t="shared" si="22"/>
        <v>189</v>
      </c>
      <c r="O234" s="161">
        <f>IF(OR(N233=0,N233=""),"",IF($C$7&lt;system!I233,"",system!I233))</f>
        <v>20</v>
      </c>
      <c r="P234" s="162">
        <f t="shared" si="23"/>
        <v>49126</v>
      </c>
      <c r="Q234" s="163">
        <f>IF(OR(N233=0,N233="",O234=""),"",IF(N234&lt;0,"",VLOOKUP(O234,system!$A$2:$B$36,2,FALSE)))</f>
        <v>1.55E-2</v>
      </c>
      <c r="R234" s="164">
        <f t="shared" si="24"/>
        <v>19105216</v>
      </c>
      <c r="S234" s="164">
        <f>IF(OR(N233=0,N233="",O234=""),"",IF(R234&lt;VLOOKUP(O234,system!$A$2:$F$36,6,FALSE),R234,VLOOKUP(O234,system!$A$2:$F$36,6,FALSE)))</f>
        <v>113991</v>
      </c>
      <c r="T234" s="164">
        <f t="shared" si="25"/>
        <v>24677</v>
      </c>
      <c r="U234" s="164">
        <f t="shared" si="26"/>
        <v>89314</v>
      </c>
      <c r="V234" s="164">
        <f t="shared" si="27"/>
        <v>0</v>
      </c>
      <c r="W234" s="250"/>
      <c r="X234" s="33">
        <v>0</v>
      </c>
      <c r="Y234" s="264"/>
      <c r="Z234" s="7"/>
    </row>
    <row r="235" spans="13:26" x14ac:dyDescent="0.2">
      <c r="M235" s="36">
        <v>233</v>
      </c>
      <c r="N235" s="51">
        <f t="shared" si="22"/>
        <v>188</v>
      </c>
      <c r="O235" s="51">
        <f>IF(OR(N234=0,N234=""),"",IF($C$7&lt;system!I234,"",system!I234))</f>
        <v>20</v>
      </c>
      <c r="P235" s="125">
        <f t="shared" si="23"/>
        <v>49157</v>
      </c>
      <c r="Q235" s="52">
        <f>IF(OR(N234=0,N234="",O235=""),"",IF(N235&lt;0,"",VLOOKUP(O235,system!$A$2:$B$36,2,FALSE)))</f>
        <v>1.55E-2</v>
      </c>
      <c r="R235" s="53">
        <f t="shared" si="24"/>
        <v>19015902</v>
      </c>
      <c r="S235" s="53">
        <f>IF(OR(N234=0,N234="",O235=""),"",IF(R235&lt;VLOOKUP(O235,system!$A$2:$F$36,6,FALSE),R235,VLOOKUP(O235,system!$A$2:$F$36,6,FALSE)))</f>
        <v>113991</v>
      </c>
      <c r="T235" s="53">
        <f t="shared" si="25"/>
        <v>24562</v>
      </c>
      <c r="U235" s="53">
        <f t="shared" si="26"/>
        <v>89429</v>
      </c>
      <c r="V235" s="53">
        <f t="shared" si="27"/>
        <v>0</v>
      </c>
      <c r="W235" s="250"/>
      <c r="X235" s="33">
        <v>0</v>
      </c>
      <c r="Y235" s="264"/>
      <c r="Z235" s="7"/>
    </row>
    <row r="236" spans="13:26" x14ac:dyDescent="0.2">
      <c r="M236" s="160">
        <v>234</v>
      </c>
      <c r="N236" s="161">
        <f t="shared" si="22"/>
        <v>187</v>
      </c>
      <c r="O236" s="161">
        <f>IF(OR(N235=0,N235=""),"",IF($C$7&lt;system!I235,"",system!I235))</f>
        <v>20</v>
      </c>
      <c r="P236" s="162">
        <f t="shared" si="23"/>
        <v>49188</v>
      </c>
      <c r="Q236" s="163">
        <f>IF(OR(N235=0,N235="",O236=""),"",IF(N236&lt;0,"",VLOOKUP(O236,system!$A$2:$B$36,2,FALSE)))</f>
        <v>1.55E-2</v>
      </c>
      <c r="R236" s="164">
        <f t="shared" si="24"/>
        <v>18926473</v>
      </c>
      <c r="S236" s="164">
        <f>IF(OR(N235=0,N235="",O236=""),"",IF(R236&lt;VLOOKUP(O236,system!$A$2:$F$36,6,FALSE),R236,VLOOKUP(O236,system!$A$2:$F$36,6,FALSE)))</f>
        <v>113991</v>
      </c>
      <c r="T236" s="164">
        <f t="shared" si="25"/>
        <v>24446</v>
      </c>
      <c r="U236" s="164">
        <f t="shared" si="26"/>
        <v>89545</v>
      </c>
      <c r="V236" s="164">
        <f t="shared" si="27"/>
        <v>0</v>
      </c>
      <c r="W236" s="250"/>
      <c r="X236" s="33">
        <v>0</v>
      </c>
      <c r="Y236" s="264"/>
      <c r="Z236" s="7"/>
    </row>
    <row r="237" spans="13:26" x14ac:dyDescent="0.2">
      <c r="M237" s="36">
        <v>235</v>
      </c>
      <c r="N237" s="51">
        <f t="shared" si="22"/>
        <v>186</v>
      </c>
      <c r="O237" s="51">
        <f>IF(OR(N236=0,N236=""),"",IF($C$7&lt;system!I236,"",system!I236))</f>
        <v>20</v>
      </c>
      <c r="P237" s="125">
        <f t="shared" si="23"/>
        <v>49218</v>
      </c>
      <c r="Q237" s="52">
        <f>IF(OR(N236=0,N236="",O237=""),"",IF(N237&lt;0,"",VLOOKUP(O237,system!$A$2:$B$36,2,FALSE)))</f>
        <v>1.55E-2</v>
      </c>
      <c r="R237" s="53">
        <f t="shared" si="24"/>
        <v>18836928</v>
      </c>
      <c r="S237" s="53">
        <f>IF(OR(N236=0,N236="",O237=""),"",IF(R237&lt;VLOOKUP(O237,system!$A$2:$F$36,6,FALSE),R237,VLOOKUP(O237,system!$A$2:$F$36,6,FALSE)))</f>
        <v>113991</v>
      </c>
      <c r="T237" s="53">
        <f t="shared" si="25"/>
        <v>24331</v>
      </c>
      <c r="U237" s="53">
        <f t="shared" si="26"/>
        <v>89660</v>
      </c>
      <c r="V237" s="53">
        <f t="shared" si="27"/>
        <v>0</v>
      </c>
      <c r="W237" s="250"/>
      <c r="X237" s="33">
        <v>0</v>
      </c>
      <c r="Y237" s="264"/>
      <c r="Z237" s="7"/>
    </row>
    <row r="238" spans="13:26" x14ac:dyDescent="0.2">
      <c r="M238" s="160">
        <v>236</v>
      </c>
      <c r="N238" s="161">
        <f t="shared" si="22"/>
        <v>185</v>
      </c>
      <c r="O238" s="161">
        <f>IF(OR(N237=0,N237=""),"",IF($C$7&lt;system!I237,"",system!I237))</f>
        <v>20</v>
      </c>
      <c r="P238" s="162">
        <f t="shared" si="23"/>
        <v>49249</v>
      </c>
      <c r="Q238" s="163">
        <f>IF(OR(N237=0,N237="",O238=""),"",IF(N238&lt;0,"",VLOOKUP(O238,system!$A$2:$B$36,2,FALSE)))</f>
        <v>1.55E-2</v>
      </c>
      <c r="R238" s="164">
        <f t="shared" si="24"/>
        <v>18747268</v>
      </c>
      <c r="S238" s="164">
        <f>IF(OR(N237=0,N237="",O238=""),"",IF(R238&lt;VLOOKUP(O238,system!$A$2:$F$36,6,FALSE),R238,VLOOKUP(O238,system!$A$2:$F$36,6,FALSE)))</f>
        <v>113991</v>
      </c>
      <c r="T238" s="164">
        <f t="shared" si="25"/>
        <v>24215</v>
      </c>
      <c r="U238" s="164">
        <f t="shared" si="26"/>
        <v>89776</v>
      </c>
      <c r="V238" s="164">
        <f t="shared" si="27"/>
        <v>0</v>
      </c>
      <c r="W238" s="250"/>
      <c r="X238" s="33">
        <v>0</v>
      </c>
      <c r="Y238" s="264"/>
      <c r="Z238" s="7"/>
    </row>
    <row r="239" spans="13:26" x14ac:dyDescent="0.2">
      <c r="M239" s="36">
        <v>237</v>
      </c>
      <c r="N239" s="51">
        <f t="shared" si="22"/>
        <v>184</v>
      </c>
      <c r="O239" s="51">
        <f>IF(OR(N238=0,N238=""),"",IF($C$7&lt;system!I238,"",system!I238))</f>
        <v>20</v>
      </c>
      <c r="P239" s="125">
        <f t="shared" si="23"/>
        <v>49279</v>
      </c>
      <c r="Q239" s="52">
        <f>IF(OR(N238=0,N238="",O239=""),"",IF(N239&lt;0,"",VLOOKUP(O239,system!$A$2:$B$36,2,FALSE)))</f>
        <v>1.55E-2</v>
      </c>
      <c r="R239" s="53">
        <f t="shared" si="24"/>
        <v>18657492</v>
      </c>
      <c r="S239" s="53">
        <f>IF(OR(N238=0,N238="",O239=""),"",IF(R239&lt;VLOOKUP(O239,system!$A$2:$F$36,6,FALSE),R239,VLOOKUP(O239,system!$A$2:$F$36,6,FALSE)))</f>
        <v>113991</v>
      </c>
      <c r="T239" s="53">
        <f t="shared" si="25"/>
        <v>24099</v>
      </c>
      <c r="U239" s="53">
        <f t="shared" si="26"/>
        <v>89892</v>
      </c>
      <c r="V239" s="53">
        <f t="shared" si="27"/>
        <v>0</v>
      </c>
      <c r="W239" s="250"/>
      <c r="X239" s="33">
        <v>0</v>
      </c>
      <c r="Y239" s="264"/>
      <c r="Z239" s="7"/>
    </row>
    <row r="240" spans="13:26" x14ac:dyDescent="0.2">
      <c r="M240" s="160">
        <v>238</v>
      </c>
      <c r="N240" s="161">
        <f t="shared" si="22"/>
        <v>183</v>
      </c>
      <c r="O240" s="161">
        <f>IF(OR(N239=0,N239=""),"",IF($C$7&lt;system!I239,"",system!I239))</f>
        <v>20</v>
      </c>
      <c r="P240" s="162">
        <f t="shared" si="23"/>
        <v>49310</v>
      </c>
      <c r="Q240" s="163">
        <f>IF(OR(N239=0,N239="",O240=""),"",IF(N240&lt;0,"",VLOOKUP(O240,system!$A$2:$B$36,2,FALSE)))</f>
        <v>1.55E-2</v>
      </c>
      <c r="R240" s="164">
        <f t="shared" si="24"/>
        <v>18567600</v>
      </c>
      <c r="S240" s="164">
        <f>IF(OR(N239=0,N239="",O240=""),"",IF(R240&lt;VLOOKUP(O240,system!$A$2:$F$36,6,FALSE),R240,VLOOKUP(O240,system!$A$2:$F$36,6,FALSE)))</f>
        <v>113991</v>
      </c>
      <c r="T240" s="164">
        <f t="shared" si="25"/>
        <v>23983</v>
      </c>
      <c r="U240" s="164">
        <f t="shared" si="26"/>
        <v>90008</v>
      </c>
      <c r="V240" s="164">
        <f t="shared" si="27"/>
        <v>0</v>
      </c>
      <c r="W240" s="250"/>
      <c r="X240" s="33">
        <v>0</v>
      </c>
      <c r="Y240" s="264"/>
      <c r="Z240" s="7"/>
    </row>
    <row r="241" spans="13:26" x14ac:dyDescent="0.2">
      <c r="M241" s="36">
        <v>239</v>
      </c>
      <c r="N241" s="51">
        <f t="shared" si="22"/>
        <v>182</v>
      </c>
      <c r="O241" s="51">
        <f>IF(OR(N240=0,N240=""),"",IF($C$7&lt;system!I240,"",system!I240))</f>
        <v>20</v>
      </c>
      <c r="P241" s="125">
        <f t="shared" si="23"/>
        <v>49341</v>
      </c>
      <c r="Q241" s="52">
        <f>IF(OR(N240=0,N240="",O241=""),"",IF(N241&lt;0,"",VLOOKUP(O241,system!$A$2:$B$36,2,FALSE)))</f>
        <v>1.55E-2</v>
      </c>
      <c r="R241" s="53">
        <f t="shared" si="24"/>
        <v>18477592</v>
      </c>
      <c r="S241" s="53">
        <f>IF(OR(N240=0,N240="",O241=""),"",IF(R241&lt;VLOOKUP(O241,system!$A$2:$F$36,6,FALSE),R241,VLOOKUP(O241,system!$A$2:$F$36,6,FALSE)))</f>
        <v>113991</v>
      </c>
      <c r="T241" s="53">
        <f t="shared" si="25"/>
        <v>23866</v>
      </c>
      <c r="U241" s="53">
        <f t="shared" si="26"/>
        <v>90125</v>
      </c>
      <c r="V241" s="53">
        <f t="shared" si="27"/>
        <v>0</v>
      </c>
      <c r="W241" s="250"/>
      <c r="X241" s="33">
        <v>0</v>
      </c>
      <c r="Y241" s="264"/>
      <c r="Z241" s="7"/>
    </row>
    <row r="242" spans="13:26" ht="13.5" thickBot="1" x14ac:dyDescent="0.25">
      <c r="M242" s="170">
        <v>240</v>
      </c>
      <c r="N242" s="171">
        <f t="shared" si="22"/>
        <v>181</v>
      </c>
      <c r="O242" s="171">
        <f>IF(OR(N241=0,N241=""),"",IF($C$7&lt;system!I241,"",system!I241))</f>
        <v>20</v>
      </c>
      <c r="P242" s="172">
        <f t="shared" si="23"/>
        <v>49369</v>
      </c>
      <c r="Q242" s="173">
        <f>IF(OR(N241=0,N241="",O242=""),"",IF(N242&lt;0,"",VLOOKUP(O242,system!$A$2:$B$36,2,FALSE)))</f>
        <v>1.55E-2</v>
      </c>
      <c r="R242" s="174">
        <f t="shared" si="24"/>
        <v>18387467</v>
      </c>
      <c r="S242" s="174">
        <f>IF(OR(N241=0,N241="",O242=""),"",IF(R242&lt;VLOOKUP(O242,system!$A$2:$F$36,6,FALSE),R242,VLOOKUP(O242,system!$A$2:$F$36,6,FALSE)))</f>
        <v>113991</v>
      </c>
      <c r="T242" s="174">
        <f t="shared" si="25"/>
        <v>23750</v>
      </c>
      <c r="U242" s="174">
        <f t="shared" si="26"/>
        <v>90241</v>
      </c>
      <c r="V242" s="174">
        <f t="shared" si="27"/>
        <v>0</v>
      </c>
      <c r="W242" s="252"/>
      <c r="X242" s="47">
        <v>0</v>
      </c>
      <c r="Y242" s="267"/>
      <c r="Z242" s="7"/>
    </row>
    <row r="243" spans="13:26" x14ac:dyDescent="0.2">
      <c r="M243" s="149">
        <v>241</v>
      </c>
      <c r="N243" s="150">
        <f t="shared" si="22"/>
        <v>180</v>
      </c>
      <c r="O243" s="150">
        <f>IF(OR(N242=0,N242=""),"",IF($C$7&lt;system!I242,"",system!I242))</f>
        <v>21</v>
      </c>
      <c r="P243" s="151">
        <f t="shared" si="23"/>
        <v>49400</v>
      </c>
      <c r="Q243" s="152">
        <f>IF(OR(N242=0,N242="",O243=""),"",IF(N243&lt;0,"",VLOOKUP(O243,system!$A$2:$B$36,2,FALSE)))</f>
        <v>1.8499999999999999E-2</v>
      </c>
      <c r="R243" s="153">
        <f t="shared" si="24"/>
        <v>18297226</v>
      </c>
      <c r="S243" s="153">
        <f>IF(OR(N242=0,N242="",O243=""),"",IF(R243&lt;VLOOKUP(O243,system!$A$2:$F$36,6,FALSE),R243,VLOOKUP(O243,system!$A$2:$F$36,6,FALSE)))</f>
        <v>116484</v>
      </c>
      <c r="T243" s="153">
        <f t="shared" si="25"/>
        <v>28208</v>
      </c>
      <c r="U243" s="153">
        <f t="shared" si="26"/>
        <v>88276</v>
      </c>
      <c r="V243" s="153">
        <f t="shared" si="27"/>
        <v>0</v>
      </c>
      <c r="W243" s="250">
        <f>IF(ISNA(VLOOKUP(O243,$B$28:$C$62,2,FALSE)),0,VLOOKUP(O243,$B$28:$C$62,2,FALSE))</f>
        <v>0</v>
      </c>
      <c r="X243" s="154">
        <v>0</v>
      </c>
      <c r="Y243" s="261">
        <f>IF(O243="","",ROUND(system!$AJ$5/100*R243,-2))</f>
        <v>100100</v>
      </c>
      <c r="Z243" s="7"/>
    </row>
    <row r="244" spans="13:26" x14ac:dyDescent="0.2">
      <c r="M244" s="37">
        <v>242</v>
      </c>
      <c r="N244" s="38">
        <f t="shared" si="22"/>
        <v>179</v>
      </c>
      <c r="O244" s="38">
        <f>IF(OR(N243=0,N243=""),"",IF($C$7&lt;system!I243,"",system!I243))</f>
        <v>21</v>
      </c>
      <c r="P244" s="124">
        <f t="shared" si="23"/>
        <v>49430</v>
      </c>
      <c r="Q244" s="39">
        <f>IF(OR(N243=0,N243="",O244=""),"",IF(N244&lt;0,"",VLOOKUP(O244,system!$A$2:$B$36,2,FALSE)))</f>
        <v>1.8499999999999999E-2</v>
      </c>
      <c r="R244" s="40">
        <f t="shared" si="24"/>
        <v>18208950</v>
      </c>
      <c r="S244" s="40">
        <f>IF(OR(N243=0,N243="",O244=""),"",IF(R244&lt;VLOOKUP(O244,system!$A$2:$F$36,6,FALSE),R244,VLOOKUP(O244,system!$A$2:$F$36,6,FALSE)))</f>
        <v>116484</v>
      </c>
      <c r="T244" s="40">
        <f t="shared" si="25"/>
        <v>28072</v>
      </c>
      <c r="U244" s="40">
        <f t="shared" si="26"/>
        <v>88412</v>
      </c>
      <c r="V244" s="40">
        <f t="shared" si="27"/>
        <v>0</v>
      </c>
      <c r="W244" s="250"/>
      <c r="X244" s="33">
        <v>0</v>
      </c>
      <c r="Y244" s="261"/>
      <c r="Z244" s="7"/>
    </row>
    <row r="245" spans="13:26" x14ac:dyDescent="0.2">
      <c r="M245" s="36">
        <v>243</v>
      </c>
      <c r="N245" s="51">
        <f t="shared" si="22"/>
        <v>178</v>
      </c>
      <c r="O245" s="51">
        <f>IF(OR(N244=0,N244=""),"",IF($C$7&lt;system!I244,"",system!I244))</f>
        <v>21</v>
      </c>
      <c r="P245" s="125">
        <f t="shared" si="23"/>
        <v>49461</v>
      </c>
      <c r="Q245" s="52">
        <f>IF(OR(N244=0,N244="",O245=""),"",IF(N245&lt;0,"",VLOOKUP(O245,system!$A$2:$B$36,2,FALSE)))</f>
        <v>1.8499999999999999E-2</v>
      </c>
      <c r="R245" s="53">
        <f t="shared" si="24"/>
        <v>18120538</v>
      </c>
      <c r="S245" s="53">
        <f>IF(OR(N244=0,N244="",O245=""),"",IF(R245&lt;VLOOKUP(O245,system!$A$2:$F$36,6,FALSE),R245,VLOOKUP(O245,system!$A$2:$F$36,6,FALSE)))</f>
        <v>116484</v>
      </c>
      <c r="T245" s="53">
        <f t="shared" si="25"/>
        <v>27935</v>
      </c>
      <c r="U245" s="53">
        <f t="shared" si="26"/>
        <v>88549</v>
      </c>
      <c r="V245" s="53">
        <f t="shared" si="27"/>
        <v>0</v>
      </c>
      <c r="W245" s="250"/>
      <c r="X245" s="33">
        <v>0</v>
      </c>
      <c r="Y245" s="261"/>
      <c r="Z245" s="7"/>
    </row>
    <row r="246" spans="13:26" x14ac:dyDescent="0.2">
      <c r="M246" s="37">
        <v>244</v>
      </c>
      <c r="N246" s="38">
        <f t="shared" si="22"/>
        <v>177</v>
      </c>
      <c r="O246" s="38">
        <f>IF(OR(N245=0,N245=""),"",IF($C$7&lt;system!I245,"",system!I245))</f>
        <v>21</v>
      </c>
      <c r="P246" s="124">
        <f t="shared" si="23"/>
        <v>49491</v>
      </c>
      <c r="Q246" s="39">
        <f>IF(OR(N245=0,N245="",O246=""),"",IF(N246&lt;0,"",VLOOKUP(O246,system!$A$2:$B$36,2,FALSE)))</f>
        <v>1.8499999999999999E-2</v>
      </c>
      <c r="R246" s="40">
        <f t="shared" si="24"/>
        <v>18031989</v>
      </c>
      <c r="S246" s="40">
        <f>IF(OR(N245=0,N245="",O246=""),"",IF(R246&lt;VLOOKUP(O246,system!$A$2:$F$36,6,FALSE),R246,VLOOKUP(O246,system!$A$2:$F$36,6,FALSE)))</f>
        <v>116484</v>
      </c>
      <c r="T246" s="40">
        <f t="shared" si="25"/>
        <v>27799</v>
      </c>
      <c r="U246" s="40">
        <f t="shared" si="26"/>
        <v>88685</v>
      </c>
      <c r="V246" s="40">
        <f t="shared" si="27"/>
        <v>0</v>
      </c>
      <c r="W246" s="250"/>
      <c r="X246" s="33">
        <v>0</v>
      </c>
      <c r="Y246" s="261"/>
      <c r="Z246" s="7"/>
    </row>
    <row r="247" spans="13:26" x14ac:dyDescent="0.2">
      <c r="M247" s="36">
        <v>245</v>
      </c>
      <c r="N247" s="51">
        <f t="shared" si="22"/>
        <v>176</v>
      </c>
      <c r="O247" s="51">
        <f>IF(OR(N246=0,N246=""),"",IF($C$7&lt;system!I246,"",system!I246))</f>
        <v>21</v>
      </c>
      <c r="P247" s="125">
        <f t="shared" si="23"/>
        <v>49522</v>
      </c>
      <c r="Q247" s="52">
        <f>IF(OR(N246=0,N246="",O247=""),"",IF(N247&lt;0,"",VLOOKUP(O247,system!$A$2:$B$36,2,FALSE)))</f>
        <v>1.8499999999999999E-2</v>
      </c>
      <c r="R247" s="53">
        <f t="shared" si="24"/>
        <v>17943304</v>
      </c>
      <c r="S247" s="53">
        <f>IF(OR(N246=0,N246="",O247=""),"",IF(R247&lt;VLOOKUP(O247,system!$A$2:$F$36,6,FALSE),R247,VLOOKUP(O247,system!$A$2:$F$36,6,FALSE)))</f>
        <v>116484</v>
      </c>
      <c r="T247" s="53">
        <f t="shared" si="25"/>
        <v>27662</v>
      </c>
      <c r="U247" s="53">
        <f t="shared" si="26"/>
        <v>88822</v>
      </c>
      <c r="V247" s="53">
        <f t="shared" si="27"/>
        <v>0</v>
      </c>
      <c r="W247" s="250"/>
      <c r="X247" s="33">
        <v>0</v>
      </c>
      <c r="Y247" s="261"/>
      <c r="Z247" s="7"/>
    </row>
    <row r="248" spans="13:26" x14ac:dyDescent="0.2">
      <c r="M248" s="37">
        <v>246</v>
      </c>
      <c r="N248" s="38">
        <f t="shared" si="22"/>
        <v>175</v>
      </c>
      <c r="O248" s="38">
        <f>IF(OR(N247=0,N247=""),"",IF($C$7&lt;system!I247,"",system!I247))</f>
        <v>21</v>
      </c>
      <c r="P248" s="124">
        <f t="shared" si="23"/>
        <v>49553</v>
      </c>
      <c r="Q248" s="39">
        <f>IF(OR(N247=0,N247="",O248=""),"",IF(N248&lt;0,"",VLOOKUP(O248,system!$A$2:$B$36,2,FALSE)))</f>
        <v>1.8499999999999999E-2</v>
      </c>
      <c r="R248" s="40">
        <f t="shared" si="24"/>
        <v>17854482</v>
      </c>
      <c r="S248" s="40">
        <f>IF(OR(N247=0,N247="",O248=""),"",IF(R248&lt;VLOOKUP(O248,system!$A$2:$F$36,6,FALSE),R248,VLOOKUP(O248,system!$A$2:$F$36,6,FALSE)))</f>
        <v>116484</v>
      </c>
      <c r="T248" s="40">
        <f t="shared" si="25"/>
        <v>27525</v>
      </c>
      <c r="U248" s="40">
        <f t="shared" si="26"/>
        <v>88959</v>
      </c>
      <c r="V248" s="40">
        <f t="shared" si="27"/>
        <v>0</v>
      </c>
      <c r="W248" s="250"/>
      <c r="X248" s="33">
        <v>0</v>
      </c>
      <c r="Y248" s="261"/>
      <c r="Z248" s="7"/>
    </row>
    <row r="249" spans="13:26" x14ac:dyDescent="0.2">
      <c r="M249" s="36">
        <v>247</v>
      </c>
      <c r="N249" s="51">
        <f t="shared" si="22"/>
        <v>174</v>
      </c>
      <c r="O249" s="51">
        <f>IF(OR(N248=0,N248=""),"",IF($C$7&lt;system!I248,"",system!I248))</f>
        <v>21</v>
      </c>
      <c r="P249" s="125">
        <f t="shared" si="23"/>
        <v>49583</v>
      </c>
      <c r="Q249" s="52">
        <f>IF(OR(N248=0,N248="",O249=""),"",IF(N249&lt;0,"",VLOOKUP(O249,system!$A$2:$B$36,2,FALSE)))</f>
        <v>1.8499999999999999E-2</v>
      </c>
      <c r="R249" s="53">
        <f t="shared" si="24"/>
        <v>17765523</v>
      </c>
      <c r="S249" s="53">
        <f>IF(OR(N248=0,N248="",O249=""),"",IF(R249&lt;VLOOKUP(O249,system!$A$2:$F$36,6,FALSE),R249,VLOOKUP(O249,system!$A$2:$F$36,6,FALSE)))</f>
        <v>116484</v>
      </c>
      <c r="T249" s="53">
        <f t="shared" si="25"/>
        <v>27388</v>
      </c>
      <c r="U249" s="53">
        <f t="shared" si="26"/>
        <v>89096</v>
      </c>
      <c r="V249" s="53">
        <f t="shared" si="27"/>
        <v>0</v>
      </c>
      <c r="W249" s="250"/>
      <c r="X249" s="33">
        <v>0</v>
      </c>
      <c r="Y249" s="261"/>
      <c r="Z249" s="7"/>
    </row>
    <row r="250" spans="13:26" x14ac:dyDescent="0.2">
      <c r="M250" s="37">
        <v>248</v>
      </c>
      <c r="N250" s="38">
        <f t="shared" si="22"/>
        <v>173</v>
      </c>
      <c r="O250" s="38">
        <f>IF(OR(N249=0,N249=""),"",IF($C$7&lt;system!I249,"",system!I249))</f>
        <v>21</v>
      </c>
      <c r="P250" s="124">
        <f t="shared" si="23"/>
        <v>49614</v>
      </c>
      <c r="Q250" s="39">
        <f>IF(OR(N249=0,N249="",O250=""),"",IF(N250&lt;0,"",VLOOKUP(O250,system!$A$2:$B$36,2,FALSE)))</f>
        <v>1.8499999999999999E-2</v>
      </c>
      <c r="R250" s="40">
        <f t="shared" si="24"/>
        <v>17676427</v>
      </c>
      <c r="S250" s="40">
        <f>IF(OR(N249=0,N249="",O250=""),"",IF(R250&lt;VLOOKUP(O250,system!$A$2:$F$36,6,FALSE),R250,VLOOKUP(O250,system!$A$2:$F$36,6,FALSE)))</f>
        <v>116484</v>
      </c>
      <c r="T250" s="40">
        <f t="shared" si="25"/>
        <v>27251</v>
      </c>
      <c r="U250" s="40">
        <f t="shared" si="26"/>
        <v>89233</v>
      </c>
      <c r="V250" s="40">
        <f t="shared" si="27"/>
        <v>0</v>
      </c>
      <c r="W250" s="250"/>
      <c r="X250" s="33">
        <v>0</v>
      </c>
      <c r="Y250" s="261"/>
      <c r="Z250" s="7"/>
    </row>
    <row r="251" spans="13:26" x14ac:dyDescent="0.2">
      <c r="M251" s="36">
        <v>249</v>
      </c>
      <c r="N251" s="51">
        <f t="shared" si="22"/>
        <v>172</v>
      </c>
      <c r="O251" s="51">
        <f>IF(OR(N250=0,N250=""),"",IF($C$7&lt;system!I250,"",system!I250))</f>
        <v>21</v>
      </c>
      <c r="P251" s="125">
        <f t="shared" si="23"/>
        <v>49644</v>
      </c>
      <c r="Q251" s="52">
        <f>IF(OR(N250=0,N250="",O251=""),"",IF(N251&lt;0,"",VLOOKUP(O251,system!$A$2:$B$36,2,FALSE)))</f>
        <v>1.8499999999999999E-2</v>
      </c>
      <c r="R251" s="53">
        <f t="shared" si="24"/>
        <v>17587194</v>
      </c>
      <c r="S251" s="53">
        <f>IF(OR(N250=0,N250="",O251=""),"",IF(R251&lt;VLOOKUP(O251,system!$A$2:$F$36,6,FALSE),R251,VLOOKUP(O251,system!$A$2:$F$36,6,FALSE)))</f>
        <v>116484</v>
      </c>
      <c r="T251" s="53">
        <f t="shared" si="25"/>
        <v>27113</v>
      </c>
      <c r="U251" s="53">
        <f t="shared" si="26"/>
        <v>89371</v>
      </c>
      <c r="V251" s="53">
        <f t="shared" si="27"/>
        <v>0</v>
      </c>
      <c r="W251" s="250"/>
      <c r="X251" s="33">
        <v>0</v>
      </c>
      <c r="Y251" s="261"/>
      <c r="Z251" s="7"/>
    </row>
    <row r="252" spans="13:26" x14ac:dyDescent="0.2">
      <c r="M252" s="37">
        <v>250</v>
      </c>
      <c r="N252" s="38">
        <f t="shared" si="22"/>
        <v>171</v>
      </c>
      <c r="O252" s="38">
        <f>IF(OR(N251=0,N251=""),"",IF($C$7&lt;system!I251,"",system!I251))</f>
        <v>21</v>
      </c>
      <c r="P252" s="124">
        <f t="shared" si="23"/>
        <v>49675</v>
      </c>
      <c r="Q252" s="39">
        <f>IF(OR(N251=0,N251="",O252=""),"",IF(N252&lt;0,"",VLOOKUP(O252,system!$A$2:$B$36,2,FALSE)))</f>
        <v>1.8499999999999999E-2</v>
      </c>
      <c r="R252" s="40">
        <f t="shared" si="24"/>
        <v>17497823</v>
      </c>
      <c r="S252" s="40">
        <f>IF(OR(N251=0,N251="",O252=""),"",IF(R252&lt;VLOOKUP(O252,system!$A$2:$F$36,6,FALSE),R252,VLOOKUP(O252,system!$A$2:$F$36,6,FALSE)))</f>
        <v>116484</v>
      </c>
      <c r="T252" s="40">
        <f t="shared" si="25"/>
        <v>26975</v>
      </c>
      <c r="U252" s="40">
        <f t="shared" si="26"/>
        <v>89509</v>
      </c>
      <c r="V252" s="40">
        <f t="shared" si="27"/>
        <v>0</v>
      </c>
      <c r="W252" s="250"/>
      <c r="X252" s="33">
        <v>0</v>
      </c>
      <c r="Y252" s="261"/>
      <c r="Z252" s="7"/>
    </row>
    <row r="253" spans="13:26" x14ac:dyDescent="0.2">
      <c r="M253" s="36">
        <v>251</v>
      </c>
      <c r="N253" s="51">
        <f t="shared" si="22"/>
        <v>170</v>
      </c>
      <c r="O253" s="51">
        <f>IF(OR(N252=0,N252=""),"",IF($C$7&lt;system!I252,"",system!I252))</f>
        <v>21</v>
      </c>
      <c r="P253" s="125">
        <f t="shared" si="23"/>
        <v>49706</v>
      </c>
      <c r="Q253" s="52">
        <f>IF(OR(N252=0,N252="",O253=""),"",IF(N253&lt;0,"",VLOOKUP(O253,system!$A$2:$B$36,2,FALSE)))</f>
        <v>1.8499999999999999E-2</v>
      </c>
      <c r="R253" s="53">
        <f t="shared" si="24"/>
        <v>17408314</v>
      </c>
      <c r="S253" s="53">
        <f>IF(OR(N252=0,N252="",O253=""),"",IF(R253&lt;VLOOKUP(O253,system!$A$2:$F$36,6,FALSE),R253,VLOOKUP(O253,system!$A$2:$F$36,6,FALSE)))</f>
        <v>116484</v>
      </c>
      <c r="T253" s="53">
        <f t="shared" si="25"/>
        <v>26837</v>
      </c>
      <c r="U253" s="53">
        <f t="shared" si="26"/>
        <v>89647</v>
      </c>
      <c r="V253" s="53">
        <f t="shared" si="27"/>
        <v>0</v>
      </c>
      <c r="W253" s="250"/>
      <c r="X253" s="33">
        <v>0</v>
      </c>
      <c r="Y253" s="261"/>
      <c r="Z253" s="7"/>
    </row>
    <row r="254" spans="13:26" x14ac:dyDescent="0.2">
      <c r="M254" s="41">
        <v>252</v>
      </c>
      <c r="N254" s="42">
        <f t="shared" si="22"/>
        <v>169</v>
      </c>
      <c r="O254" s="42">
        <f>IF(OR(N253=0,N253=""),"",IF($C$7&lt;system!I253,"",system!I253))</f>
        <v>21</v>
      </c>
      <c r="P254" s="126">
        <f t="shared" si="23"/>
        <v>49735</v>
      </c>
      <c r="Q254" s="43">
        <f>IF(OR(N253=0,N253="",O254=""),"",IF(N254&lt;0,"",VLOOKUP(O254,system!$A$2:$B$36,2,FALSE)))</f>
        <v>1.8499999999999999E-2</v>
      </c>
      <c r="R254" s="44">
        <f t="shared" si="24"/>
        <v>17318667</v>
      </c>
      <c r="S254" s="44">
        <f>IF(OR(N253=0,N253="",O254=""),"",IF(R254&lt;VLOOKUP(O254,system!$A$2:$F$36,6,FALSE),R254,VLOOKUP(O254,system!$A$2:$F$36,6,FALSE)))</f>
        <v>116484</v>
      </c>
      <c r="T254" s="44">
        <f t="shared" si="25"/>
        <v>26699</v>
      </c>
      <c r="U254" s="44">
        <f t="shared" si="26"/>
        <v>89785</v>
      </c>
      <c r="V254" s="44">
        <f t="shared" si="27"/>
        <v>0</v>
      </c>
      <c r="W254" s="251"/>
      <c r="X254" s="34">
        <v>0</v>
      </c>
      <c r="Y254" s="262"/>
      <c r="Z254" s="7"/>
    </row>
    <row r="255" spans="13:26" x14ac:dyDescent="0.2">
      <c r="M255" s="35">
        <v>253</v>
      </c>
      <c r="N255" s="48">
        <f t="shared" si="22"/>
        <v>168</v>
      </c>
      <c r="O255" s="48">
        <f>IF(OR(N254=0,N254=""),"",IF($C$7&lt;system!I254,"",system!I254))</f>
        <v>22</v>
      </c>
      <c r="P255" s="123">
        <f t="shared" si="23"/>
        <v>49766</v>
      </c>
      <c r="Q255" s="49">
        <f>IF(OR(N254=0,N254="",O255=""),"",IF(N255&lt;0,"",VLOOKUP(O255,system!$A$2:$B$36,2,FALSE)))</f>
        <v>1.8499999999999999E-2</v>
      </c>
      <c r="R255" s="50">
        <f t="shared" si="24"/>
        <v>17228882</v>
      </c>
      <c r="S255" s="50">
        <f>IF(OR(N254=0,N254="",O255=""),"",IF(R255&lt;VLOOKUP(O255,system!$A$2:$F$36,6,FALSE),R255,VLOOKUP(O255,system!$A$2:$F$36,6,FALSE)))</f>
        <v>116484</v>
      </c>
      <c r="T255" s="50">
        <f t="shared" si="25"/>
        <v>26561</v>
      </c>
      <c r="U255" s="50">
        <f t="shared" si="26"/>
        <v>89923</v>
      </c>
      <c r="V255" s="50">
        <f t="shared" si="27"/>
        <v>0</v>
      </c>
      <c r="W255" s="249">
        <f>IF(ISNA(VLOOKUP(O255,$B$28:$C$62,2,FALSE)),0,VLOOKUP(O255,$B$28:$C$62,2,FALSE))</f>
        <v>0</v>
      </c>
      <c r="X255" s="32">
        <v>0</v>
      </c>
      <c r="Y255" s="263">
        <f>IF(O255="","",ROUND(system!$AJ$5/100*R255,-2))</f>
        <v>94200</v>
      </c>
      <c r="Z255" s="7"/>
    </row>
    <row r="256" spans="13:26" x14ac:dyDescent="0.2">
      <c r="M256" s="160">
        <v>254</v>
      </c>
      <c r="N256" s="161">
        <f t="shared" si="22"/>
        <v>167</v>
      </c>
      <c r="O256" s="161">
        <f>IF(OR(N255=0,N255=""),"",IF($C$7&lt;system!I255,"",system!I255))</f>
        <v>22</v>
      </c>
      <c r="P256" s="162">
        <f t="shared" si="23"/>
        <v>49796</v>
      </c>
      <c r="Q256" s="163">
        <f>IF(OR(N255=0,N255="",O256=""),"",IF(N256&lt;0,"",VLOOKUP(O256,system!$A$2:$B$36,2,FALSE)))</f>
        <v>1.8499999999999999E-2</v>
      </c>
      <c r="R256" s="164">
        <f t="shared" si="24"/>
        <v>17138959</v>
      </c>
      <c r="S256" s="164">
        <f>IF(OR(N255=0,N255="",O256=""),"",IF(R256&lt;VLOOKUP(O256,system!$A$2:$F$36,6,FALSE),R256,VLOOKUP(O256,system!$A$2:$F$36,6,FALSE)))</f>
        <v>116484</v>
      </c>
      <c r="T256" s="164">
        <f t="shared" si="25"/>
        <v>26422</v>
      </c>
      <c r="U256" s="164">
        <f t="shared" si="26"/>
        <v>90062</v>
      </c>
      <c r="V256" s="164">
        <f t="shared" si="27"/>
        <v>0</v>
      </c>
      <c r="W256" s="250"/>
      <c r="X256" s="33">
        <v>0</v>
      </c>
      <c r="Y256" s="264"/>
      <c r="Z256" s="7"/>
    </row>
    <row r="257" spans="13:26" x14ac:dyDescent="0.2">
      <c r="M257" s="36">
        <v>255</v>
      </c>
      <c r="N257" s="51">
        <f t="shared" si="22"/>
        <v>166</v>
      </c>
      <c r="O257" s="51">
        <f>IF(OR(N256=0,N256=""),"",IF($C$7&lt;system!I256,"",system!I256))</f>
        <v>22</v>
      </c>
      <c r="P257" s="125">
        <f t="shared" si="23"/>
        <v>49827</v>
      </c>
      <c r="Q257" s="52">
        <f>IF(OR(N256=0,N256="",O257=""),"",IF(N257&lt;0,"",VLOOKUP(O257,system!$A$2:$B$36,2,FALSE)))</f>
        <v>1.8499999999999999E-2</v>
      </c>
      <c r="R257" s="53">
        <f t="shared" si="24"/>
        <v>17048897</v>
      </c>
      <c r="S257" s="53">
        <f>IF(OR(N256=0,N256="",O257=""),"",IF(R257&lt;VLOOKUP(O257,system!$A$2:$F$36,6,FALSE),R257,VLOOKUP(O257,system!$A$2:$F$36,6,FALSE)))</f>
        <v>116484</v>
      </c>
      <c r="T257" s="53">
        <f t="shared" si="25"/>
        <v>26283</v>
      </c>
      <c r="U257" s="53">
        <f t="shared" si="26"/>
        <v>90201</v>
      </c>
      <c r="V257" s="53">
        <f t="shared" si="27"/>
        <v>0</v>
      </c>
      <c r="W257" s="250"/>
      <c r="X257" s="33">
        <v>0</v>
      </c>
      <c r="Y257" s="264"/>
      <c r="Z257" s="7"/>
    </row>
    <row r="258" spans="13:26" x14ac:dyDescent="0.2">
      <c r="M258" s="160">
        <v>256</v>
      </c>
      <c r="N258" s="161">
        <f t="shared" si="22"/>
        <v>165</v>
      </c>
      <c r="O258" s="161">
        <f>IF(OR(N257=0,N257=""),"",IF($C$7&lt;system!I257,"",system!I257))</f>
        <v>22</v>
      </c>
      <c r="P258" s="162">
        <f t="shared" si="23"/>
        <v>49857</v>
      </c>
      <c r="Q258" s="163">
        <f>IF(OR(N257=0,N257="",O258=""),"",IF(N258&lt;0,"",VLOOKUP(O258,system!$A$2:$B$36,2,FALSE)))</f>
        <v>1.8499999999999999E-2</v>
      </c>
      <c r="R258" s="164">
        <f t="shared" si="24"/>
        <v>16958696</v>
      </c>
      <c r="S258" s="164">
        <f>IF(OR(N257=0,N257="",O258=""),"",IF(R258&lt;VLOOKUP(O258,system!$A$2:$F$36,6,FALSE),R258,VLOOKUP(O258,system!$A$2:$F$36,6,FALSE)))</f>
        <v>116484</v>
      </c>
      <c r="T258" s="164">
        <f t="shared" si="25"/>
        <v>26144</v>
      </c>
      <c r="U258" s="164">
        <f t="shared" si="26"/>
        <v>90340</v>
      </c>
      <c r="V258" s="164">
        <f t="shared" si="27"/>
        <v>0</v>
      </c>
      <c r="W258" s="250"/>
      <c r="X258" s="33">
        <v>0</v>
      </c>
      <c r="Y258" s="264"/>
      <c r="Z258" s="7"/>
    </row>
    <row r="259" spans="13:26" x14ac:dyDescent="0.2">
      <c r="M259" s="36">
        <v>257</v>
      </c>
      <c r="N259" s="51">
        <f t="shared" si="22"/>
        <v>164</v>
      </c>
      <c r="O259" s="51">
        <f>IF(OR(N258=0,N258=""),"",IF($C$7&lt;system!I258,"",system!I258))</f>
        <v>22</v>
      </c>
      <c r="P259" s="125">
        <f t="shared" si="23"/>
        <v>49888</v>
      </c>
      <c r="Q259" s="52">
        <f>IF(OR(N258=0,N258="",O259=""),"",IF(N259&lt;0,"",VLOOKUP(O259,system!$A$2:$B$36,2,FALSE)))</f>
        <v>1.8499999999999999E-2</v>
      </c>
      <c r="R259" s="53">
        <f t="shared" si="24"/>
        <v>16868356</v>
      </c>
      <c r="S259" s="53">
        <f>IF(OR(N258=0,N258="",O259=""),"",IF(R259&lt;VLOOKUP(O259,system!$A$2:$F$36,6,FALSE),R259,VLOOKUP(O259,system!$A$2:$F$36,6,FALSE)))</f>
        <v>116484</v>
      </c>
      <c r="T259" s="53">
        <f t="shared" si="25"/>
        <v>26005</v>
      </c>
      <c r="U259" s="53">
        <f t="shared" si="26"/>
        <v>90479</v>
      </c>
      <c r="V259" s="53">
        <f t="shared" si="27"/>
        <v>0</v>
      </c>
      <c r="W259" s="250"/>
      <c r="X259" s="33">
        <v>0</v>
      </c>
      <c r="Y259" s="264"/>
      <c r="Z259" s="7"/>
    </row>
    <row r="260" spans="13:26" x14ac:dyDescent="0.2">
      <c r="M260" s="160">
        <v>258</v>
      </c>
      <c r="N260" s="161">
        <f t="shared" ref="N260:N323" si="28">IF(OR(N259=0,N259=""),"",IF(V259=0,N259-1,IF(ROUND(NPER(Q259/12,-1*S259,R260,0,0),0)&gt;=N259,N259-1,ROUND(NPER(Q259/12,-1*S259,R260,0,0),0))))</f>
        <v>163</v>
      </c>
      <c r="O260" s="161">
        <f>IF(OR(N259=0,N259=""),"",IF($C$7&lt;system!I259,"",system!I259))</f>
        <v>22</v>
      </c>
      <c r="P260" s="162">
        <f t="shared" ref="P260:P323" si="29">IF(OR(N259=0,N259="",O260=""),"",IF(N260&lt;0,"",EDATE(P259,1)))</f>
        <v>49919</v>
      </c>
      <c r="Q260" s="163">
        <f>IF(OR(N259=0,N259="",O260=""),"",IF(N260&lt;0,"",VLOOKUP(O260,system!$A$2:$B$36,2,FALSE)))</f>
        <v>1.8499999999999999E-2</v>
      </c>
      <c r="R260" s="164">
        <f t="shared" ref="R260:R323" si="30">IF(OR(N259=0,N259="",O260=""),"",IF(ISERR(ROUNDDOWN(R259-U259-V259,0)),"",ROUNDDOWN(R259-U259-V259,0)))</f>
        <v>16777877</v>
      </c>
      <c r="S260" s="164">
        <f>IF(OR(N259=0,N259="",O260=""),"",IF(R260&lt;VLOOKUP(O260,system!$A$2:$F$36,6,FALSE),R260,VLOOKUP(O260,system!$A$2:$F$36,6,FALSE)))</f>
        <v>116484</v>
      </c>
      <c r="T260" s="164">
        <f t="shared" ref="T260:T323" si="31">IF(OR(N259=0,N259="",O260=""),"",IF(N260&lt;0,"",ROUNDDOWN(R260*Q260/12,0)))</f>
        <v>25865</v>
      </c>
      <c r="U260" s="164">
        <f t="shared" ref="U260:U323" si="32">IF(OR(N259=0,N259="",O260=""),"",IF(R260&lt;U259,R260,IF(N260&lt;0,"",ROUNDDOWN(S260-T260,0))))</f>
        <v>90619</v>
      </c>
      <c r="V260" s="164">
        <f t="shared" ref="V260:V323" si="33">IF(OR(N259=0,N259="",O260=""),"",W260+X260)</f>
        <v>0</v>
      </c>
      <c r="W260" s="250"/>
      <c r="X260" s="33">
        <v>0</v>
      </c>
      <c r="Y260" s="264"/>
      <c r="Z260" s="7"/>
    </row>
    <row r="261" spans="13:26" x14ac:dyDescent="0.2">
      <c r="M261" s="36">
        <v>259</v>
      </c>
      <c r="N261" s="51">
        <f t="shared" si="28"/>
        <v>162</v>
      </c>
      <c r="O261" s="51">
        <f>IF(OR(N260=0,N260=""),"",IF($C$7&lt;system!I260,"",system!I260))</f>
        <v>22</v>
      </c>
      <c r="P261" s="125">
        <f t="shared" si="29"/>
        <v>49949</v>
      </c>
      <c r="Q261" s="52">
        <f>IF(OR(N260=0,N260="",O261=""),"",IF(N261&lt;0,"",VLOOKUP(O261,system!$A$2:$B$36,2,FALSE)))</f>
        <v>1.8499999999999999E-2</v>
      </c>
      <c r="R261" s="53">
        <f t="shared" si="30"/>
        <v>16687258</v>
      </c>
      <c r="S261" s="53">
        <f>IF(OR(N260=0,N260="",O261=""),"",IF(R261&lt;VLOOKUP(O261,system!$A$2:$F$36,6,FALSE),R261,VLOOKUP(O261,system!$A$2:$F$36,6,FALSE)))</f>
        <v>116484</v>
      </c>
      <c r="T261" s="53">
        <f t="shared" si="31"/>
        <v>25726</v>
      </c>
      <c r="U261" s="53">
        <f t="shared" si="32"/>
        <v>90758</v>
      </c>
      <c r="V261" s="53">
        <f t="shared" si="33"/>
        <v>0</v>
      </c>
      <c r="W261" s="250"/>
      <c r="X261" s="33">
        <v>0</v>
      </c>
      <c r="Y261" s="264"/>
      <c r="Z261" s="7"/>
    </row>
    <row r="262" spans="13:26" x14ac:dyDescent="0.2">
      <c r="M262" s="160">
        <v>260</v>
      </c>
      <c r="N262" s="161">
        <f t="shared" si="28"/>
        <v>161</v>
      </c>
      <c r="O262" s="161">
        <f>IF(OR(N261=0,N261=""),"",IF($C$7&lt;system!I261,"",system!I261))</f>
        <v>22</v>
      </c>
      <c r="P262" s="162">
        <f t="shared" si="29"/>
        <v>49980</v>
      </c>
      <c r="Q262" s="163">
        <f>IF(OR(N261=0,N261="",O262=""),"",IF(N262&lt;0,"",VLOOKUP(O262,system!$A$2:$B$36,2,FALSE)))</f>
        <v>1.8499999999999999E-2</v>
      </c>
      <c r="R262" s="164">
        <f t="shared" si="30"/>
        <v>16596500</v>
      </c>
      <c r="S262" s="164">
        <f>IF(OR(N261=0,N261="",O262=""),"",IF(R262&lt;VLOOKUP(O262,system!$A$2:$F$36,6,FALSE),R262,VLOOKUP(O262,system!$A$2:$F$36,6,FALSE)))</f>
        <v>116484</v>
      </c>
      <c r="T262" s="164">
        <f t="shared" si="31"/>
        <v>25586</v>
      </c>
      <c r="U262" s="164">
        <f t="shared" si="32"/>
        <v>90898</v>
      </c>
      <c r="V262" s="164">
        <f t="shared" si="33"/>
        <v>0</v>
      </c>
      <c r="W262" s="250"/>
      <c r="X262" s="33">
        <v>0</v>
      </c>
      <c r="Y262" s="264"/>
      <c r="Z262" s="7"/>
    </row>
    <row r="263" spans="13:26" x14ac:dyDescent="0.2">
      <c r="M263" s="36">
        <v>261</v>
      </c>
      <c r="N263" s="51">
        <f t="shared" si="28"/>
        <v>160</v>
      </c>
      <c r="O263" s="51">
        <f>IF(OR(N262=0,N262=""),"",IF($C$7&lt;system!I262,"",system!I262))</f>
        <v>22</v>
      </c>
      <c r="P263" s="125">
        <f t="shared" si="29"/>
        <v>50010</v>
      </c>
      <c r="Q263" s="52">
        <f>IF(OR(N262=0,N262="",O263=""),"",IF(N263&lt;0,"",VLOOKUP(O263,system!$A$2:$B$36,2,FALSE)))</f>
        <v>1.8499999999999999E-2</v>
      </c>
      <c r="R263" s="53">
        <f t="shared" si="30"/>
        <v>16505602</v>
      </c>
      <c r="S263" s="53">
        <f>IF(OR(N262=0,N262="",O263=""),"",IF(R263&lt;VLOOKUP(O263,system!$A$2:$F$36,6,FALSE),R263,VLOOKUP(O263,system!$A$2:$F$36,6,FALSE)))</f>
        <v>116484</v>
      </c>
      <c r="T263" s="53">
        <f t="shared" si="31"/>
        <v>25446</v>
      </c>
      <c r="U263" s="53">
        <f t="shared" si="32"/>
        <v>91038</v>
      </c>
      <c r="V263" s="53">
        <f t="shared" si="33"/>
        <v>0</v>
      </c>
      <c r="W263" s="250"/>
      <c r="X263" s="33">
        <v>0</v>
      </c>
      <c r="Y263" s="264"/>
      <c r="Z263" s="7"/>
    </row>
    <row r="264" spans="13:26" x14ac:dyDescent="0.2">
      <c r="M264" s="160">
        <v>262</v>
      </c>
      <c r="N264" s="161">
        <f t="shared" si="28"/>
        <v>159</v>
      </c>
      <c r="O264" s="161">
        <f>IF(OR(N263=0,N263=""),"",IF($C$7&lt;system!I263,"",system!I263))</f>
        <v>22</v>
      </c>
      <c r="P264" s="162">
        <f t="shared" si="29"/>
        <v>50041</v>
      </c>
      <c r="Q264" s="163">
        <f>IF(OR(N263=0,N263="",O264=""),"",IF(N264&lt;0,"",VLOOKUP(O264,system!$A$2:$B$36,2,FALSE)))</f>
        <v>1.8499999999999999E-2</v>
      </c>
      <c r="R264" s="164">
        <f t="shared" si="30"/>
        <v>16414564</v>
      </c>
      <c r="S264" s="164">
        <f>IF(OR(N263=0,N263="",O264=""),"",IF(R264&lt;VLOOKUP(O264,system!$A$2:$F$36,6,FALSE),R264,VLOOKUP(O264,system!$A$2:$F$36,6,FALSE)))</f>
        <v>116484</v>
      </c>
      <c r="T264" s="164">
        <f t="shared" si="31"/>
        <v>25305</v>
      </c>
      <c r="U264" s="164">
        <f t="shared" si="32"/>
        <v>91179</v>
      </c>
      <c r="V264" s="164">
        <f t="shared" si="33"/>
        <v>0</v>
      </c>
      <c r="W264" s="250"/>
      <c r="X264" s="33">
        <v>0</v>
      </c>
      <c r="Y264" s="264"/>
      <c r="Z264" s="7"/>
    </row>
    <row r="265" spans="13:26" x14ac:dyDescent="0.2">
      <c r="M265" s="36">
        <v>263</v>
      </c>
      <c r="N265" s="51">
        <f t="shared" si="28"/>
        <v>158</v>
      </c>
      <c r="O265" s="51">
        <f>IF(OR(N264=0,N264=""),"",IF($C$7&lt;system!I264,"",system!I264))</f>
        <v>22</v>
      </c>
      <c r="P265" s="125">
        <f t="shared" si="29"/>
        <v>50072</v>
      </c>
      <c r="Q265" s="52">
        <f>IF(OR(N264=0,N264="",O265=""),"",IF(N265&lt;0,"",VLOOKUP(O265,system!$A$2:$B$36,2,FALSE)))</f>
        <v>1.8499999999999999E-2</v>
      </c>
      <c r="R265" s="53">
        <f t="shared" si="30"/>
        <v>16323385</v>
      </c>
      <c r="S265" s="53">
        <f>IF(OR(N264=0,N264="",O265=""),"",IF(R265&lt;VLOOKUP(O265,system!$A$2:$F$36,6,FALSE),R265,VLOOKUP(O265,system!$A$2:$F$36,6,FALSE)))</f>
        <v>116484</v>
      </c>
      <c r="T265" s="53">
        <f t="shared" si="31"/>
        <v>25165</v>
      </c>
      <c r="U265" s="53">
        <f t="shared" si="32"/>
        <v>91319</v>
      </c>
      <c r="V265" s="53">
        <f t="shared" si="33"/>
        <v>0</v>
      </c>
      <c r="W265" s="250"/>
      <c r="X265" s="33">
        <v>0</v>
      </c>
      <c r="Y265" s="264"/>
      <c r="Z265" s="7"/>
    </row>
    <row r="266" spans="13:26" x14ac:dyDescent="0.2">
      <c r="M266" s="165">
        <v>264</v>
      </c>
      <c r="N266" s="166">
        <f t="shared" si="28"/>
        <v>157</v>
      </c>
      <c r="O266" s="166">
        <f>IF(OR(N265=0,N265=""),"",IF($C$7&lt;system!I265,"",system!I265))</f>
        <v>22</v>
      </c>
      <c r="P266" s="167">
        <f t="shared" si="29"/>
        <v>50100</v>
      </c>
      <c r="Q266" s="168">
        <f>IF(OR(N265=0,N265="",O266=""),"",IF(N266&lt;0,"",VLOOKUP(O266,system!$A$2:$B$36,2,FALSE)))</f>
        <v>1.8499999999999999E-2</v>
      </c>
      <c r="R266" s="169">
        <f t="shared" si="30"/>
        <v>16232066</v>
      </c>
      <c r="S266" s="169">
        <f>IF(OR(N265=0,N265="",O266=""),"",IF(R266&lt;VLOOKUP(O266,system!$A$2:$F$36,6,FALSE),R266,VLOOKUP(O266,system!$A$2:$F$36,6,FALSE)))</f>
        <v>116484</v>
      </c>
      <c r="T266" s="169">
        <f t="shared" si="31"/>
        <v>25024</v>
      </c>
      <c r="U266" s="169">
        <f t="shared" si="32"/>
        <v>91460</v>
      </c>
      <c r="V266" s="169">
        <f t="shared" si="33"/>
        <v>0</v>
      </c>
      <c r="W266" s="251"/>
      <c r="X266" s="34">
        <v>0</v>
      </c>
      <c r="Y266" s="265"/>
      <c r="Z266" s="7"/>
    </row>
    <row r="267" spans="13:26" x14ac:dyDescent="0.2">
      <c r="M267" s="35">
        <v>265</v>
      </c>
      <c r="N267" s="48">
        <f t="shared" si="28"/>
        <v>156</v>
      </c>
      <c r="O267" s="48">
        <f>IF(OR(N266=0,N266=""),"",IF($C$7&lt;system!I266,"",system!I266))</f>
        <v>23</v>
      </c>
      <c r="P267" s="123">
        <f t="shared" si="29"/>
        <v>50131</v>
      </c>
      <c r="Q267" s="49">
        <f>IF(OR(N266=0,N266="",O267=""),"",IF(N267&lt;0,"",VLOOKUP(O267,system!$A$2:$B$36,2,FALSE)))</f>
        <v>1.8499999999999999E-2</v>
      </c>
      <c r="R267" s="50">
        <f t="shared" si="30"/>
        <v>16140606</v>
      </c>
      <c r="S267" s="50">
        <f>IF(OR(N266=0,N266="",O267=""),"",IF(R267&lt;VLOOKUP(O267,system!$A$2:$F$36,6,FALSE),R267,VLOOKUP(O267,system!$A$2:$F$36,6,FALSE)))</f>
        <v>116484</v>
      </c>
      <c r="T267" s="50">
        <f t="shared" si="31"/>
        <v>24883</v>
      </c>
      <c r="U267" s="50">
        <f t="shared" si="32"/>
        <v>91601</v>
      </c>
      <c r="V267" s="50">
        <f t="shared" si="33"/>
        <v>0</v>
      </c>
      <c r="W267" s="249">
        <f>IF(ISNA(VLOOKUP(O267,$B$28:$C$62,2,FALSE)),0,VLOOKUP(O267,$B$28:$C$62,2,FALSE))</f>
        <v>0</v>
      </c>
      <c r="X267" s="32">
        <v>0</v>
      </c>
      <c r="Y267" s="260">
        <f>IF(O267="","",ROUND(system!$AJ$5/100*R267,-2))</f>
        <v>88300</v>
      </c>
      <c r="Z267" s="7"/>
    </row>
    <row r="268" spans="13:26" x14ac:dyDescent="0.2">
      <c r="M268" s="37">
        <v>266</v>
      </c>
      <c r="N268" s="38">
        <f t="shared" si="28"/>
        <v>155</v>
      </c>
      <c r="O268" s="38">
        <f>IF(OR(N267=0,N267=""),"",IF($C$7&lt;system!I267,"",system!I267))</f>
        <v>23</v>
      </c>
      <c r="P268" s="124">
        <f t="shared" si="29"/>
        <v>50161</v>
      </c>
      <c r="Q268" s="39">
        <f>IF(OR(N267=0,N267="",O268=""),"",IF(N268&lt;0,"",VLOOKUP(O268,system!$A$2:$B$36,2,FALSE)))</f>
        <v>1.8499999999999999E-2</v>
      </c>
      <c r="R268" s="40">
        <f t="shared" si="30"/>
        <v>16049005</v>
      </c>
      <c r="S268" s="40">
        <f>IF(OR(N267=0,N267="",O268=""),"",IF(R268&lt;VLOOKUP(O268,system!$A$2:$F$36,6,FALSE),R268,VLOOKUP(O268,system!$A$2:$F$36,6,FALSE)))</f>
        <v>116484</v>
      </c>
      <c r="T268" s="40">
        <f t="shared" si="31"/>
        <v>24742</v>
      </c>
      <c r="U268" s="40">
        <f t="shared" si="32"/>
        <v>91742</v>
      </c>
      <c r="V268" s="40">
        <f t="shared" si="33"/>
        <v>0</v>
      </c>
      <c r="W268" s="250"/>
      <c r="X268" s="33">
        <v>0</v>
      </c>
      <c r="Y268" s="261"/>
      <c r="Z268" s="7"/>
    </row>
    <row r="269" spans="13:26" x14ac:dyDescent="0.2">
      <c r="M269" s="36">
        <v>267</v>
      </c>
      <c r="N269" s="51">
        <f t="shared" si="28"/>
        <v>154</v>
      </c>
      <c r="O269" s="51">
        <f>IF(OR(N268=0,N268=""),"",IF($C$7&lt;system!I268,"",system!I268))</f>
        <v>23</v>
      </c>
      <c r="P269" s="125">
        <f t="shared" si="29"/>
        <v>50192</v>
      </c>
      <c r="Q269" s="52">
        <f>IF(OR(N268=0,N268="",O269=""),"",IF(N269&lt;0,"",VLOOKUP(O269,system!$A$2:$B$36,2,FALSE)))</f>
        <v>1.8499999999999999E-2</v>
      </c>
      <c r="R269" s="53">
        <f t="shared" si="30"/>
        <v>15957263</v>
      </c>
      <c r="S269" s="53">
        <f>IF(OR(N268=0,N268="",O269=""),"",IF(R269&lt;VLOOKUP(O269,system!$A$2:$F$36,6,FALSE),R269,VLOOKUP(O269,system!$A$2:$F$36,6,FALSE)))</f>
        <v>116484</v>
      </c>
      <c r="T269" s="53">
        <f t="shared" si="31"/>
        <v>24600</v>
      </c>
      <c r="U269" s="53">
        <f t="shared" si="32"/>
        <v>91884</v>
      </c>
      <c r="V269" s="53">
        <f t="shared" si="33"/>
        <v>0</v>
      </c>
      <c r="W269" s="250"/>
      <c r="X269" s="33">
        <v>0</v>
      </c>
      <c r="Y269" s="261"/>
      <c r="Z269" s="7"/>
    </row>
    <row r="270" spans="13:26" x14ac:dyDescent="0.2">
      <c r="M270" s="37">
        <v>268</v>
      </c>
      <c r="N270" s="38">
        <f t="shared" si="28"/>
        <v>153</v>
      </c>
      <c r="O270" s="38">
        <f>IF(OR(N269=0,N269=""),"",IF($C$7&lt;system!I269,"",system!I269))</f>
        <v>23</v>
      </c>
      <c r="P270" s="124">
        <f t="shared" si="29"/>
        <v>50222</v>
      </c>
      <c r="Q270" s="39">
        <f>IF(OR(N269=0,N269="",O270=""),"",IF(N270&lt;0,"",VLOOKUP(O270,system!$A$2:$B$36,2,FALSE)))</f>
        <v>1.8499999999999999E-2</v>
      </c>
      <c r="R270" s="40">
        <f t="shared" si="30"/>
        <v>15865379</v>
      </c>
      <c r="S270" s="40">
        <f>IF(OR(N269=0,N269="",O270=""),"",IF(R270&lt;VLOOKUP(O270,system!$A$2:$F$36,6,FALSE),R270,VLOOKUP(O270,system!$A$2:$F$36,6,FALSE)))</f>
        <v>116484</v>
      </c>
      <c r="T270" s="40">
        <f t="shared" si="31"/>
        <v>24459</v>
      </c>
      <c r="U270" s="40">
        <f t="shared" si="32"/>
        <v>92025</v>
      </c>
      <c r="V270" s="40">
        <f t="shared" si="33"/>
        <v>0</v>
      </c>
      <c r="W270" s="250"/>
      <c r="X270" s="33">
        <v>0</v>
      </c>
      <c r="Y270" s="261"/>
      <c r="Z270" s="7"/>
    </row>
    <row r="271" spans="13:26" x14ac:dyDescent="0.2">
      <c r="M271" s="36">
        <v>269</v>
      </c>
      <c r="N271" s="51">
        <f t="shared" si="28"/>
        <v>152</v>
      </c>
      <c r="O271" s="51">
        <f>IF(OR(N270=0,N270=""),"",IF($C$7&lt;system!I270,"",system!I270))</f>
        <v>23</v>
      </c>
      <c r="P271" s="125">
        <f t="shared" si="29"/>
        <v>50253</v>
      </c>
      <c r="Q271" s="52">
        <f>IF(OR(N270=0,N270="",O271=""),"",IF(N271&lt;0,"",VLOOKUP(O271,system!$A$2:$B$36,2,FALSE)))</f>
        <v>1.8499999999999999E-2</v>
      </c>
      <c r="R271" s="53">
        <f t="shared" si="30"/>
        <v>15773354</v>
      </c>
      <c r="S271" s="53">
        <f>IF(OR(N270=0,N270="",O271=""),"",IF(R271&lt;VLOOKUP(O271,system!$A$2:$F$36,6,FALSE),R271,VLOOKUP(O271,system!$A$2:$F$36,6,FALSE)))</f>
        <v>116484</v>
      </c>
      <c r="T271" s="53">
        <f t="shared" si="31"/>
        <v>24317</v>
      </c>
      <c r="U271" s="53">
        <f t="shared" si="32"/>
        <v>92167</v>
      </c>
      <c r="V271" s="53">
        <f t="shared" si="33"/>
        <v>0</v>
      </c>
      <c r="W271" s="250"/>
      <c r="X271" s="33">
        <v>0</v>
      </c>
      <c r="Y271" s="261"/>
      <c r="Z271" s="7"/>
    </row>
    <row r="272" spans="13:26" x14ac:dyDescent="0.2">
      <c r="M272" s="37">
        <v>270</v>
      </c>
      <c r="N272" s="38">
        <f t="shared" si="28"/>
        <v>151</v>
      </c>
      <c r="O272" s="38">
        <f>IF(OR(N271=0,N271=""),"",IF($C$7&lt;system!I271,"",system!I271))</f>
        <v>23</v>
      </c>
      <c r="P272" s="124">
        <f t="shared" si="29"/>
        <v>50284</v>
      </c>
      <c r="Q272" s="39">
        <f>IF(OR(N271=0,N271="",O272=""),"",IF(N272&lt;0,"",VLOOKUP(O272,system!$A$2:$B$36,2,FALSE)))</f>
        <v>1.8499999999999999E-2</v>
      </c>
      <c r="R272" s="40">
        <f t="shared" si="30"/>
        <v>15681187</v>
      </c>
      <c r="S272" s="40">
        <f>IF(OR(N271=0,N271="",O272=""),"",IF(R272&lt;VLOOKUP(O272,system!$A$2:$F$36,6,FALSE),R272,VLOOKUP(O272,system!$A$2:$F$36,6,FALSE)))</f>
        <v>116484</v>
      </c>
      <c r="T272" s="40">
        <f t="shared" si="31"/>
        <v>24175</v>
      </c>
      <c r="U272" s="40">
        <f t="shared" si="32"/>
        <v>92309</v>
      </c>
      <c r="V272" s="40">
        <f t="shared" si="33"/>
        <v>0</v>
      </c>
      <c r="W272" s="250"/>
      <c r="X272" s="33">
        <v>0</v>
      </c>
      <c r="Y272" s="261"/>
      <c r="Z272" s="7"/>
    </row>
    <row r="273" spans="13:26" x14ac:dyDescent="0.2">
      <c r="M273" s="36">
        <v>271</v>
      </c>
      <c r="N273" s="51">
        <f t="shared" si="28"/>
        <v>150</v>
      </c>
      <c r="O273" s="51">
        <f>IF(OR(N272=0,N272=""),"",IF($C$7&lt;system!I272,"",system!I272))</f>
        <v>23</v>
      </c>
      <c r="P273" s="125">
        <f t="shared" si="29"/>
        <v>50314</v>
      </c>
      <c r="Q273" s="52">
        <f>IF(OR(N272=0,N272="",O273=""),"",IF(N273&lt;0,"",VLOOKUP(O273,system!$A$2:$B$36,2,FALSE)))</f>
        <v>1.8499999999999999E-2</v>
      </c>
      <c r="R273" s="53">
        <f t="shared" si="30"/>
        <v>15588878</v>
      </c>
      <c r="S273" s="53">
        <f>IF(OR(N272=0,N272="",O273=""),"",IF(R273&lt;VLOOKUP(O273,system!$A$2:$F$36,6,FALSE),R273,VLOOKUP(O273,system!$A$2:$F$36,6,FALSE)))</f>
        <v>116484</v>
      </c>
      <c r="T273" s="53">
        <f t="shared" si="31"/>
        <v>24032</v>
      </c>
      <c r="U273" s="53">
        <f t="shared" si="32"/>
        <v>92452</v>
      </c>
      <c r="V273" s="53">
        <f t="shared" si="33"/>
        <v>0</v>
      </c>
      <c r="W273" s="250"/>
      <c r="X273" s="33">
        <v>0</v>
      </c>
      <c r="Y273" s="261"/>
      <c r="Z273" s="7"/>
    </row>
    <row r="274" spans="13:26" x14ac:dyDescent="0.2">
      <c r="M274" s="37">
        <v>272</v>
      </c>
      <c r="N274" s="38">
        <f t="shared" si="28"/>
        <v>149</v>
      </c>
      <c r="O274" s="38">
        <f>IF(OR(N273=0,N273=""),"",IF($C$7&lt;system!I273,"",system!I273))</f>
        <v>23</v>
      </c>
      <c r="P274" s="124">
        <f t="shared" si="29"/>
        <v>50345</v>
      </c>
      <c r="Q274" s="39">
        <f>IF(OR(N273=0,N273="",O274=""),"",IF(N274&lt;0,"",VLOOKUP(O274,system!$A$2:$B$36,2,FALSE)))</f>
        <v>1.8499999999999999E-2</v>
      </c>
      <c r="R274" s="40">
        <f t="shared" si="30"/>
        <v>15496426</v>
      </c>
      <c r="S274" s="40">
        <f>IF(OR(N273=0,N273="",O274=""),"",IF(R274&lt;VLOOKUP(O274,system!$A$2:$F$36,6,FALSE),R274,VLOOKUP(O274,system!$A$2:$F$36,6,FALSE)))</f>
        <v>116484</v>
      </c>
      <c r="T274" s="40">
        <f t="shared" si="31"/>
        <v>23890</v>
      </c>
      <c r="U274" s="40">
        <f t="shared" si="32"/>
        <v>92594</v>
      </c>
      <c r="V274" s="40">
        <f t="shared" si="33"/>
        <v>0</v>
      </c>
      <c r="W274" s="250"/>
      <c r="X274" s="33">
        <v>0</v>
      </c>
      <c r="Y274" s="261"/>
      <c r="Z274" s="7"/>
    </row>
    <row r="275" spans="13:26" x14ac:dyDescent="0.2">
      <c r="M275" s="36">
        <v>273</v>
      </c>
      <c r="N275" s="51">
        <f t="shared" si="28"/>
        <v>148</v>
      </c>
      <c r="O275" s="51">
        <f>IF(OR(N274=0,N274=""),"",IF($C$7&lt;system!I274,"",system!I274))</f>
        <v>23</v>
      </c>
      <c r="P275" s="125">
        <f t="shared" si="29"/>
        <v>50375</v>
      </c>
      <c r="Q275" s="52">
        <f>IF(OR(N274=0,N274="",O275=""),"",IF(N275&lt;0,"",VLOOKUP(O275,system!$A$2:$B$36,2,FALSE)))</f>
        <v>1.8499999999999999E-2</v>
      </c>
      <c r="R275" s="53">
        <f t="shared" si="30"/>
        <v>15403832</v>
      </c>
      <c r="S275" s="53">
        <f>IF(OR(N274=0,N274="",O275=""),"",IF(R275&lt;VLOOKUP(O275,system!$A$2:$F$36,6,FALSE),R275,VLOOKUP(O275,system!$A$2:$F$36,6,FALSE)))</f>
        <v>116484</v>
      </c>
      <c r="T275" s="53">
        <f t="shared" si="31"/>
        <v>23747</v>
      </c>
      <c r="U275" s="53">
        <f t="shared" si="32"/>
        <v>92737</v>
      </c>
      <c r="V275" s="53">
        <f t="shared" si="33"/>
        <v>0</v>
      </c>
      <c r="W275" s="250"/>
      <c r="X275" s="33">
        <v>0</v>
      </c>
      <c r="Y275" s="261"/>
      <c r="Z275" s="7"/>
    </row>
    <row r="276" spans="13:26" x14ac:dyDescent="0.2">
      <c r="M276" s="37">
        <v>274</v>
      </c>
      <c r="N276" s="38">
        <f t="shared" si="28"/>
        <v>147</v>
      </c>
      <c r="O276" s="38">
        <f>IF(OR(N275=0,N275=""),"",IF($C$7&lt;system!I275,"",system!I275))</f>
        <v>23</v>
      </c>
      <c r="P276" s="124">
        <f t="shared" si="29"/>
        <v>50406</v>
      </c>
      <c r="Q276" s="39">
        <f>IF(OR(N275=0,N275="",O276=""),"",IF(N276&lt;0,"",VLOOKUP(O276,system!$A$2:$B$36,2,FALSE)))</f>
        <v>1.8499999999999999E-2</v>
      </c>
      <c r="R276" s="40">
        <f t="shared" si="30"/>
        <v>15311095</v>
      </c>
      <c r="S276" s="40">
        <f>IF(OR(N275=0,N275="",O276=""),"",IF(R276&lt;VLOOKUP(O276,system!$A$2:$F$36,6,FALSE),R276,VLOOKUP(O276,system!$A$2:$F$36,6,FALSE)))</f>
        <v>116484</v>
      </c>
      <c r="T276" s="40">
        <f t="shared" si="31"/>
        <v>23604</v>
      </c>
      <c r="U276" s="40">
        <f t="shared" si="32"/>
        <v>92880</v>
      </c>
      <c r="V276" s="40">
        <f t="shared" si="33"/>
        <v>0</v>
      </c>
      <c r="W276" s="250"/>
      <c r="X276" s="33">
        <v>0</v>
      </c>
      <c r="Y276" s="261"/>
      <c r="Z276" s="7"/>
    </row>
    <row r="277" spans="13:26" x14ac:dyDescent="0.2">
      <c r="M277" s="36">
        <v>275</v>
      </c>
      <c r="N277" s="51">
        <f t="shared" si="28"/>
        <v>146</v>
      </c>
      <c r="O277" s="51">
        <f>IF(OR(N276=0,N276=""),"",IF($C$7&lt;system!I276,"",system!I276))</f>
        <v>23</v>
      </c>
      <c r="P277" s="125">
        <f t="shared" si="29"/>
        <v>50437</v>
      </c>
      <c r="Q277" s="52">
        <f>IF(OR(N276=0,N276="",O277=""),"",IF(N277&lt;0,"",VLOOKUP(O277,system!$A$2:$B$36,2,FALSE)))</f>
        <v>1.8499999999999999E-2</v>
      </c>
      <c r="R277" s="53">
        <f t="shared" si="30"/>
        <v>15218215</v>
      </c>
      <c r="S277" s="53">
        <f>IF(OR(N276=0,N276="",O277=""),"",IF(R277&lt;VLOOKUP(O277,system!$A$2:$F$36,6,FALSE),R277,VLOOKUP(O277,system!$A$2:$F$36,6,FALSE)))</f>
        <v>116484</v>
      </c>
      <c r="T277" s="53">
        <f t="shared" si="31"/>
        <v>23461</v>
      </c>
      <c r="U277" s="53">
        <f t="shared" si="32"/>
        <v>93023</v>
      </c>
      <c r="V277" s="53">
        <f t="shared" si="33"/>
        <v>0</v>
      </c>
      <c r="W277" s="250"/>
      <c r="X277" s="33">
        <v>0</v>
      </c>
      <c r="Y277" s="261"/>
      <c r="Z277" s="7"/>
    </row>
    <row r="278" spans="13:26" x14ac:dyDescent="0.2">
      <c r="M278" s="41">
        <v>276</v>
      </c>
      <c r="N278" s="42">
        <f t="shared" si="28"/>
        <v>145</v>
      </c>
      <c r="O278" s="42">
        <f>IF(OR(N277=0,N277=""),"",IF($C$7&lt;system!I277,"",system!I277))</f>
        <v>23</v>
      </c>
      <c r="P278" s="126">
        <f t="shared" si="29"/>
        <v>50465</v>
      </c>
      <c r="Q278" s="43">
        <f>IF(OR(N277=0,N277="",O278=""),"",IF(N278&lt;0,"",VLOOKUP(O278,system!$A$2:$B$36,2,FALSE)))</f>
        <v>1.8499999999999999E-2</v>
      </c>
      <c r="R278" s="44">
        <f t="shared" si="30"/>
        <v>15125192</v>
      </c>
      <c r="S278" s="44">
        <f>IF(OR(N277=0,N277="",O278=""),"",IF(R278&lt;VLOOKUP(O278,system!$A$2:$F$36,6,FALSE),R278,VLOOKUP(O278,system!$A$2:$F$36,6,FALSE)))</f>
        <v>116484</v>
      </c>
      <c r="T278" s="44">
        <f t="shared" si="31"/>
        <v>23318</v>
      </c>
      <c r="U278" s="44">
        <f t="shared" si="32"/>
        <v>93166</v>
      </c>
      <c r="V278" s="44">
        <f t="shared" si="33"/>
        <v>0</v>
      </c>
      <c r="W278" s="251"/>
      <c r="X278" s="34">
        <v>0</v>
      </c>
      <c r="Y278" s="262"/>
      <c r="Z278" s="7"/>
    </row>
    <row r="279" spans="13:26" x14ac:dyDescent="0.2">
      <c r="M279" s="35">
        <v>277</v>
      </c>
      <c r="N279" s="48">
        <f t="shared" si="28"/>
        <v>144</v>
      </c>
      <c r="O279" s="48">
        <f>IF(OR(N278=0,N278=""),"",IF($C$7&lt;system!I278,"",system!I278))</f>
        <v>24</v>
      </c>
      <c r="P279" s="123">
        <f t="shared" si="29"/>
        <v>50496</v>
      </c>
      <c r="Q279" s="49">
        <f>IF(OR(N278=0,N278="",O279=""),"",IF(N279&lt;0,"",VLOOKUP(O279,system!$A$2:$B$36,2,FALSE)))</f>
        <v>1.8499999999999999E-2</v>
      </c>
      <c r="R279" s="50">
        <f t="shared" si="30"/>
        <v>15032026</v>
      </c>
      <c r="S279" s="50">
        <f>IF(OR(N278=0,N278="",O279=""),"",IF(R279&lt;VLOOKUP(O279,system!$A$2:$F$36,6,FALSE),R279,VLOOKUP(O279,system!$A$2:$F$36,6,FALSE)))</f>
        <v>116484</v>
      </c>
      <c r="T279" s="50">
        <f t="shared" si="31"/>
        <v>23174</v>
      </c>
      <c r="U279" s="50">
        <f t="shared" si="32"/>
        <v>93310</v>
      </c>
      <c r="V279" s="50">
        <f t="shared" si="33"/>
        <v>0</v>
      </c>
      <c r="W279" s="249">
        <f>IF(ISNA(VLOOKUP(O279,$B$28:$C$62,2,FALSE)),0,VLOOKUP(O279,$B$28:$C$62,2,FALSE))</f>
        <v>0</v>
      </c>
      <c r="X279" s="32">
        <v>0</v>
      </c>
      <c r="Y279" s="263">
        <f>IF(O279="","",ROUND(system!$AJ$5/100*R279,-2))</f>
        <v>82200</v>
      </c>
      <c r="Z279" s="7"/>
    </row>
    <row r="280" spans="13:26" x14ac:dyDescent="0.2">
      <c r="M280" s="160">
        <v>278</v>
      </c>
      <c r="N280" s="161">
        <f t="shared" si="28"/>
        <v>143</v>
      </c>
      <c r="O280" s="161">
        <f>IF(OR(N279=0,N279=""),"",IF($C$7&lt;system!I279,"",system!I279))</f>
        <v>24</v>
      </c>
      <c r="P280" s="162">
        <f t="shared" si="29"/>
        <v>50526</v>
      </c>
      <c r="Q280" s="163">
        <f>IF(OR(N279=0,N279="",O280=""),"",IF(N280&lt;0,"",VLOOKUP(O280,system!$A$2:$B$36,2,FALSE)))</f>
        <v>1.8499999999999999E-2</v>
      </c>
      <c r="R280" s="164">
        <f t="shared" si="30"/>
        <v>14938716</v>
      </c>
      <c r="S280" s="164">
        <f>IF(OR(N279=0,N279="",O280=""),"",IF(R280&lt;VLOOKUP(O280,system!$A$2:$F$36,6,FALSE),R280,VLOOKUP(O280,system!$A$2:$F$36,6,FALSE)))</f>
        <v>116484</v>
      </c>
      <c r="T280" s="164">
        <f t="shared" si="31"/>
        <v>23030</v>
      </c>
      <c r="U280" s="164">
        <f t="shared" si="32"/>
        <v>93454</v>
      </c>
      <c r="V280" s="164">
        <f t="shared" si="33"/>
        <v>0</v>
      </c>
      <c r="W280" s="250"/>
      <c r="X280" s="33">
        <v>0</v>
      </c>
      <c r="Y280" s="264"/>
      <c r="Z280" s="7"/>
    </row>
    <row r="281" spans="13:26" x14ac:dyDescent="0.2">
      <c r="M281" s="36">
        <v>279</v>
      </c>
      <c r="N281" s="51">
        <f t="shared" si="28"/>
        <v>142</v>
      </c>
      <c r="O281" s="51">
        <f>IF(OR(N280=0,N280=""),"",IF($C$7&lt;system!I280,"",system!I280))</f>
        <v>24</v>
      </c>
      <c r="P281" s="125">
        <f t="shared" si="29"/>
        <v>50557</v>
      </c>
      <c r="Q281" s="52">
        <f>IF(OR(N280=0,N280="",O281=""),"",IF(N281&lt;0,"",VLOOKUP(O281,system!$A$2:$B$36,2,FALSE)))</f>
        <v>1.8499999999999999E-2</v>
      </c>
      <c r="R281" s="53">
        <f t="shared" si="30"/>
        <v>14845262</v>
      </c>
      <c r="S281" s="53">
        <f>IF(OR(N280=0,N280="",O281=""),"",IF(R281&lt;VLOOKUP(O281,system!$A$2:$F$36,6,FALSE),R281,VLOOKUP(O281,system!$A$2:$F$36,6,FALSE)))</f>
        <v>116484</v>
      </c>
      <c r="T281" s="53">
        <f t="shared" si="31"/>
        <v>22886</v>
      </c>
      <c r="U281" s="53">
        <f t="shared" si="32"/>
        <v>93598</v>
      </c>
      <c r="V281" s="53">
        <f t="shared" si="33"/>
        <v>0</v>
      </c>
      <c r="W281" s="250"/>
      <c r="X281" s="33">
        <v>0</v>
      </c>
      <c r="Y281" s="264"/>
      <c r="Z281" s="7"/>
    </row>
    <row r="282" spans="13:26" x14ac:dyDescent="0.2">
      <c r="M282" s="160">
        <v>280</v>
      </c>
      <c r="N282" s="161">
        <f t="shared" si="28"/>
        <v>141</v>
      </c>
      <c r="O282" s="161">
        <f>IF(OR(N281=0,N281=""),"",IF($C$7&lt;system!I281,"",system!I281))</f>
        <v>24</v>
      </c>
      <c r="P282" s="162">
        <f t="shared" si="29"/>
        <v>50587</v>
      </c>
      <c r="Q282" s="163">
        <f>IF(OR(N281=0,N281="",O282=""),"",IF(N282&lt;0,"",VLOOKUP(O282,system!$A$2:$B$36,2,FALSE)))</f>
        <v>1.8499999999999999E-2</v>
      </c>
      <c r="R282" s="164">
        <f t="shared" si="30"/>
        <v>14751664</v>
      </c>
      <c r="S282" s="164">
        <f>IF(OR(N281=0,N281="",O282=""),"",IF(R282&lt;VLOOKUP(O282,system!$A$2:$F$36,6,FALSE),R282,VLOOKUP(O282,system!$A$2:$F$36,6,FALSE)))</f>
        <v>116484</v>
      </c>
      <c r="T282" s="164">
        <f t="shared" si="31"/>
        <v>22742</v>
      </c>
      <c r="U282" s="164">
        <f t="shared" si="32"/>
        <v>93742</v>
      </c>
      <c r="V282" s="164">
        <f t="shared" si="33"/>
        <v>0</v>
      </c>
      <c r="W282" s="250"/>
      <c r="X282" s="33">
        <v>0</v>
      </c>
      <c r="Y282" s="264"/>
      <c r="Z282" s="7"/>
    </row>
    <row r="283" spans="13:26" x14ac:dyDescent="0.2">
      <c r="M283" s="36">
        <v>281</v>
      </c>
      <c r="N283" s="51">
        <f t="shared" si="28"/>
        <v>140</v>
      </c>
      <c r="O283" s="51">
        <f>IF(OR(N282=0,N282=""),"",IF($C$7&lt;system!I282,"",system!I282))</f>
        <v>24</v>
      </c>
      <c r="P283" s="125">
        <f t="shared" si="29"/>
        <v>50618</v>
      </c>
      <c r="Q283" s="52">
        <f>IF(OR(N282=0,N282="",O283=""),"",IF(N283&lt;0,"",VLOOKUP(O283,system!$A$2:$B$36,2,FALSE)))</f>
        <v>1.8499999999999999E-2</v>
      </c>
      <c r="R283" s="53">
        <f t="shared" si="30"/>
        <v>14657922</v>
      </c>
      <c r="S283" s="53">
        <f>IF(OR(N282=0,N282="",O283=""),"",IF(R283&lt;VLOOKUP(O283,system!$A$2:$F$36,6,FALSE),R283,VLOOKUP(O283,system!$A$2:$F$36,6,FALSE)))</f>
        <v>116484</v>
      </c>
      <c r="T283" s="53">
        <f t="shared" si="31"/>
        <v>22597</v>
      </c>
      <c r="U283" s="53">
        <f t="shared" si="32"/>
        <v>93887</v>
      </c>
      <c r="V283" s="53">
        <f t="shared" si="33"/>
        <v>0</v>
      </c>
      <c r="W283" s="250"/>
      <c r="X283" s="33">
        <v>0</v>
      </c>
      <c r="Y283" s="264"/>
      <c r="Z283" s="7"/>
    </row>
    <row r="284" spans="13:26" x14ac:dyDescent="0.2">
      <c r="M284" s="160">
        <v>282</v>
      </c>
      <c r="N284" s="161">
        <f t="shared" si="28"/>
        <v>139</v>
      </c>
      <c r="O284" s="161">
        <f>IF(OR(N283=0,N283=""),"",IF($C$7&lt;system!I283,"",system!I283))</f>
        <v>24</v>
      </c>
      <c r="P284" s="162">
        <f t="shared" si="29"/>
        <v>50649</v>
      </c>
      <c r="Q284" s="163">
        <f>IF(OR(N283=0,N283="",O284=""),"",IF(N284&lt;0,"",VLOOKUP(O284,system!$A$2:$B$36,2,FALSE)))</f>
        <v>1.8499999999999999E-2</v>
      </c>
      <c r="R284" s="164">
        <f t="shared" si="30"/>
        <v>14564035</v>
      </c>
      <c r="S284" s="164">
        <f>IF(OR(N283=0,N283="",O284=""),"",IF(R284&lt;VLOOKUP(O284,system!$A$2:$F$36,6,FALSE),R284,VLOOKUP(O284,system!$A$2:$F$36,6,FALSE)))</f>
        <v>116484</v>
      </c>
      <c r="T284" s="164">
        <f t="shared" si="31"/>
        <v>22452</v>
      </c>
      <c r="U284" s="164">
        <f t="shared" si="32"/>
        <v>94032</v>
      </c>
      <c r="V284" s="164">
        <f t="shared" si="33"/>
        <v>0</v>
      </c>
      <c r="W284" s="250"/>
      <c r="X284" s="33">
        <v>0</v>
      </c>
      <c r="Y284" s="264"/>
      <c r="Z284" s="7"/>
    </row>
    <row r="285" spans="13:26" x14ac:dyDescent="0.2">
      <c r="M285" s="36">
        <v>283</v>
      </c>
      <c r="N285" s="51">
        <f t="shared" si="28"/>
        <v>138</v>
      </c>
      <c r="O285" s="51">
        <f>IF(OR(N284=0,N284=""),"",IF($C$7&lt;system!I284,"",system!I284))</f>
        <v>24</v>
      </c>
      <c r="P285" s="125">
        <f t="shared" si="29"/>
        <v>50679</v>
      </c>
      <c r="Q285" s="52">
        <f>IF(OR(N284=0,N284="",O285=""),"",IF(N285&lt;0,"",VLOOKUP(O285,system!$A$2:$B$36,2,FALSE)))</f>
        <v>1.8499999999999999E-2</v>
      </c>
      <c r="R285" s="53">
        <f t="shared" si="30"/>
        <v>14470003</v>
      </c>
      <c r="S285" s="53">
        <f>IF(OR(N284=0,N284="",O285=""),"",IF(R285&lt;VLOOKUP(O285,system!$A$2:$F$36,6,FALSE),R285,VLOOKUP(O285,system!$A$2:$F$36,6,FALSE)))</f>
        <v>116484</v>
      </c>
      <c r="T285" s="53">
        <f t="shared" si="31"/>
        <v>22307</v>
      </c>
      <c r="U285" s="53">
        <f t="shared" si="32"/>
        <v>94177</v>
      </c>
      <c r="V285" s="53">
        <f t="shared" si="33"/>
        <v>0</v>
      </c>
      <c r="W285" s="250"/>
      <c r="X285" s="33">
        <v>0</v>
      </c>
      <c r="Y285" s="264"/>
      <c r="Z285" s="7"/>
    </row>
    <row r="286" spans="13:26" x14ac:dyDescent="0.2">
      <c r="M286" s="160">
        <v>284</v>
      </c>
      <c r="N286" s="161">
        <f t="shared" si="28"/>
        <v>137</v>
      </c>
      <c r="O286" s="161">
        <f>IF(OR(N285=0,N285=""),"",IF($C$7&lt;system!I285,"",system!I285))</f>
        <v>24</v>
      </c>
      <c r="P286" s="162">
        <f t="shared" si="29"/>
        <v>50710</v>
      </c>
      <c r="Q286" s="163">
        <f>IF(OR(N285=0,N285="",O286=""),"",IF(N286&lt;0,"",VLOOKUP(O286,system!$A$2:$B$36,2,FALSE)))</f>
        <v>1.8499999999999999E-2</v>
      </c>
      <c r="R286" s="164">
        <f t="shared" si="30"/>
        <v>14375826</v>
      </c>
      <c r="S286" s="164">
        <f>IF(OR(N285=0,N285="",O286=""),"",IF(R286&lt;VLOOKUP(O286,system!$A$2:$F$36,6,FALSE),R286,VLOOKUP(O286,system!$A$2:$F$36,6,FALSE)))</f>
        <v>116484</v>
      </c>
      <c r="T286" s="164">
        <f t="shared" si="31"/>
        <v>22162</v>
      </c>
      <c r="U286" s="164">
        <f t="shared" si="32"/>
        <v>94322</v>
      </c>
      <c r="V286" s="164">
        <f t="shared" si="33"/>
        <v>0</v>
      </c>
      <c r="W286" s="250"/>
      <c r="X286" s="33">
        <v>0</v>
      </c>
      <c r="Y286" s="264"/>
      <c r="Z286" s="7"/>
    </row>
    <row r="287" spans="13:26" x14ac:dyDescent="0.2">
      <c r="M287" s="36">
        <v>285</v>
      </c>
      <c r="N287" s="51">
        <f t="shared" si="28"/>
        <v>136</v>
      </c>
      <c r="O287" s="51">
        <f>IF(OR(N286=0,N286=""),"",IF($C$7&lt;system!I286,"",system!I286))</f>
        <v>24</v>
      </c>
      <c r="P287" s="125">
        <f t="shared" si="29"/>
        <v>50740</v>
      </c>
      <c r="Q287" s="52">
        <f>IF(OR(N286=0,N286="",O287=""),"",IF(N287&lt;0,"",VLOOKUP(O287,system!$A$2:$B$36,2,FALSE)))</f>
        <v>1.8499999999999999E-2</v>
      </c>
      <c r="R287" s="53">
        <f t="shared" si="30"/>
        <v>14281504</v>
      </c>
      <c r="S287" s="53">
        <f>IF(OR(N286=0,N286="",O287=""),"",IF(R287&lt;VLOOKUP(O287,system!$A$2:$F$36,6,FALSE),R287,VLOOKUP(O287,system!$A$2:$F$36,6,FALSE)))</f>
        <v>116484</v>
      </c>
      <c r="T287" s="53">
        <f t="shared" si="31"/>
        <v>22017</v>
      </c>
      <c r="U287" s="53">
        <f t="shared" si="32"/>
        <v>94467</v>
      </c>
      <c r="V287" s="53">
        <f t="shared" si="33"/>
        <v>0</v>
      </c>
      <c r="W287" s="250"/>
      <c r="X287" s="33">
        <v>0</v>
      </c>
      <c r="Y287" s="264"/>
      <c r="Z287" s="7"/>
    </row>
    <row r="288" spans="13:26" x14ac:dyDescent="0.2">
      <c r="M288" s="160">
        <v>286</v>
      </c>
      <c r="N288" s="161">
        <f t="shared" si="28"/>
        <v>135</v>
      </c>
      <c r="O288" s="161">
        <f>IF(OR(N287=0,N287=""),"",IF($C$7&lt;system!I287,"",system!I287))</f>
        <v>24</v>
      </c>
      <c r="P288" s="162">
        <f t="shared" si="29"/>
        <v>50771</v>
      </c>
      <c r="Q288" s="163">
        <f>IF(OR(N287=0,N287="",O288=""),"",IF(N288&lt;0,"",VLOOKUP(O288,system!$A$2:$B$36,2,FALSE)))</f>
        <v>1.8499999999999999E-2</v>
      </c>
      <c r="R288" s="164">
        <f t="shared" si="30"/>
        <v>14187037</v>
      </c>
      <c r="S288" s="164">
        <f>IF(OR(N287=0,N287="",O288=""),"",IF(R288&lt;VLOOKUP(O288,system!$A$2:$F$36,6,FALSE),R288,VLOOKUP(O288,system!$A$2:$F$36,6,FALSE)))</f>
        <v>116484</v>
      </c>
      <c r="T288" s="164">
        <f t="shared" si="31"/>
        <v>21871</v>
      </c>
      <c r="U288" s="164">
        <f t="shared" si="32"/>
        <v>94613</v>
      </c>
      <c r="V288" s="164">
        <f t="shared" si="33"/>
        <v>0</v>
      </c>
      <c r="W288" s="250"/>
      <c r="X288" s="33">
        <v>0</v>
      </c>
      <c r="Y288" s="264"/>
      <c r="Z288" s="7"/>
    </row>
    <row r="289" spans="13:26" x14ac:dyDescent="0.2">
      <c r="M289" s="36">
        <v>287</v>
      </c>
      <c r="N289" s="51">
        <f t="shared" si="28"/>
        <v>134</v>
      </c>
      <c r="O289" s="51">
        <f>IF(OR(N288=0,N288=""),"",IF($C$7&lt;system!I288,"",system!I288))</f>
        <v>24</v>
      </c>
      <c r="P289" s="125">
        <f t="shared" si="29"/>
        <v>50802</v>
      </c>
      <c r="Q289" s="52">
        <f>IF(OR(N288=0,N288="",O289=""),"",IF(N289&lt;0,"",VLOOKUP(O289,system!$A$2:$B$36,2,FALSE)))</f>
        <v>1.8499999999999999E-2</v>
      </c>
      <c r="R289" s="53">
        <f t="shared" si="30"/>
        <v>14092424</v>
      </c>
      <c r="S289" s="53">
        <f>IF(OR(N288=0,N288="",O289=""),"",IF(R289&lt;VLOOKUP(O289,system!$A$2:$F$36,6,FALSE),R289,VLOOKUP(O289,system!$A$2:$F$36,6,FALSE)))</f>
        <v>116484</v>
      </c>
      <c r="T289" s="53">
        <f t="shared" si="31"/>
        <v>21725</v>
      </c>
      <c r="U289" s="53">
        <f t="shared" si="32"/>
        <v>94759</v>
      </c>
      <c r="V289" s="53">
        <f t="shared" si="33"/>
        <v>0</v>
      </c>
      <c r="W289" s="250"/>
      <c r="X289" s="33">
        <v>0</v>
      </c>
      <c r="Y289" s="264"/>
      <c r="Z289" s="7"/>
    </row>
    <row r="290" spans="13:26" x14ac:dyDescent="0.2">
      <c r="M290" s="165">
        <v>288</v>
      </c>
      <c r="N290" s="166">
        <f t="shared" si="28"/>
        <v>133</v>
      </c>
      <c r="O290" s="166">
        <f>IF(OR(N289=0,N289=""),"",IF($C$7&lt;system!I289,"",system!I289))</f>
        <v>24</v>
      </c>
      <c r="P290" s="167">
        <f t="shared" si="29"/>
        <v>50830</v>
      </c>
      <c r="Q290" s="168">
        <f>IF(OR(N289=0,N289="",O290=""),"",IF(N290&lt;0,"",VLOOKUP(O290,system!$A$2:$B$36,2,FALSE)))</f>
        <v>1.8499999999999999E-2</v>
      </c>
      <c r="R290" s="169">
        <f t="shared" si="30"/>
        <v>13997665</v>
      </c>
      <c r="S290" s="169">
        <f>IF(OR(N289=0,N289="",O290=""),"",IF(R290&lt;VLOOKUP(O290,system!$A$2:$F$36,6,FALSE),R290,VLOOKUP(O290,system!$A$2:$F$36,6,FALSE)))</f>
        <v>116484</v>
      </c>
      <c r="T290" s="169">
        <f t="shared" si="31"/>
        <v>21579</v>
      </c>
      <c r="U290" s="169">
        <f t="shared" si="32"/>
        <v>94905</v>
      </c>
      <c r="V290" s="169">
        <f t="shared" si="33"/>
        <v>0</v>
      </c>
      <c r="W290" s="251"/>
      <c r="X290" s="34">
        <v>0</v>
      </c>
      <c r="Y290" s="265"/>
      <c r="Z290" s="7"/>
    </row>
    <row r="291" spans="13:26" x14ac:dyDescent="0.2">
      <c r="M291" s="35">
        <v>289</v>
      </c>
      <c r="N291" s="48">
        <f t="shared" si="28"/>
        <v>132</v>
      </c>
      <c r="O291" s="48">
        <f>IF(OR(N290=0,N290=""),"",IF($C$7&lt;system!I290,"",system!I290))</f>
        <v>25</v>
      </c>
      <c r="P291" s="123">
        <f t="shared" si="29"/>
        <v>50861</v>
      </c>
      <c r="Q291" s="49">
        <f>IF(OR(N290=0,N290="",O291=""),"",IF(N291&lt;0,"",VLOOKUP(O291,system!$A$2:$B$36,2,FALSE)))</f>
        <v>1.8499999999999999E-2</v>
      </c>
      <c r="R291" s="50">
        <f t="shared" si="30"/>
        <v>13902760</v>
      </c>
      <c r="S291" s="50">
        <f>IF(OR(N290=0,N290="",O291=""),"",IF(R291&lt;VLOOKUP(O291,system!$A$2:$F$36,6,FALSE),R291,VLOOKUP(O291,system!$A$2:$F$36,6,FALSE)))</f>
        <v>116484</v>
      </c>
      <c r="T291" s="50">
        <f t="shared" si="31"/>
        <v>21433</v>
      </c>
      <c r="U291" s="50">
        <f t="shared" si="32"/>
        <v>95051</v>
      </c>
      <c r="V291" s="50">
        <f t="shared" si="33"/>
        <v>0</v>
      </c>
      <c r="W291" s="249">
        <f>IF(ISNA(VLOOKUP(O291,$B$28:$C$62,2,FALSE)),0,VLOOKUP(O291,$B$28:$C$62,2,FALSE))</f>
        <v>0</v>
      </c>
      <c r="X291" s="32">
        <v>0</v>
      </c>
      <c r="Y291" s="260">
        <f>IF(O291="","",ROUND(system!$AJ$5/100*R291,-2))</f>
        <v>76000</v>
      </c>
      <c r="Z291" s="7"/>
    </row>
    <row r="292" spans="13:26" x14ac:dyDescent="0.2">
      <c r="M292" s="37">
        <v>290</v>
      </c>
      <c r="N292" s="38">
        <f t="shared" si="28"/>
        <v>131</v>
      </c>
      <c r="O292" s="38">
        <f>IF(OR(N291=0,N291=""),"",IF($C$7&lt;system!I291,"",system!I291))</f>
        <v>25</v>
      </c>
      <c r="P292" s="124">
        <f t="shared" si="29"/>
        <v>50891</v>
      </c>
      <c r="Q292" s="39">
        <f>IF(OR(N291=0,N291="",O292=""),"",IF(N292&lt;0,"",VLOOKUP(O292,system!$A$2:$B$36,2,FALSE)))</f>
        <v>1.8499999999999999E-2</v>
      </c>
      <c r="R292" s="40">
        <f t="shared" si="30"/>
        <v>13807709</v>
      </c>
      <c r="S292" s="40">
        <f>IF(OR(N291=0,N291="",O292=""),"",IF(R292&lt;VLOOKUP(O292,system!$A$2:$F$36,6,FALSE),R292,VLOOKUP(O292,system!$A$2:$F$36,6,FALSE)))</f>
        <v>116484</v>
      </c>
      <c r="T292" s="40">
        <f t="shared" si="31"/>
        <v>21286</v>
      </c>
      <c r="U292" s="40">
        <f t="shared" si="32"/>
        <v>95198</v>
      </c>
      <c r="V292" s="40">
        <f t="shared" si="33"/>
        <v>0</v>
      </c>
      <c r="W292" s="250"/>
      <c r="X292" s="33">
        <v>0</v>
      </c>
      <c r="Y292" s="261"/>
      <c r="Z292" s="7"/>
    </row>
    <row r="293" spans="13:26" x14ac:dyDescent="0.2">
      <c r="M293" s="36">
        <v>291</v>
      </c>
      <c r="N293" s="51">
        <f t="shared" si="28"/>
        <v>130</v>
      </c>
      <c r="O293" s="51">
        <f>IF(OR(N292=0,N292=""),"",IF($C$7&lt;system!I292,"",system!I292))</f>
        <v>25</v>
      </c>
      <c r="P293" s="125">
        <f t="shared" si="29"/>
        <v>50922</v>
      </c>
      <c r="Q293" s="52">
        <f>IF(OR(N292=0,N292="",O293=""),"",IF(N293&lt;0,"",VLOOKUP(O293,system!$A$2:$B$36,2,FALSE)))</f>
        <v>1.8499999999999999E-2</v>
      </c>
      <c r="R293" s="53">
        <f t="shared" si="30"/>
        <v>13712511</v>
      </c>
      <c r="S293" s="53">
        <f>IF(OR(N292=0,N292="",O293=""),"",IF(R293&lt;VLOOKUP(O293,system!$A$2:$F$36,6,FALSE),R293,VLOOKUP(O293,system!$A$2:$F$36,6,FALSE)))</f>
        <v>116484</v>
      </c>
      <c r="T293" s="53">
        <f t="shared" si="31"/>
        <v>21140</v>
      </c>
      <c r="U293" s="53">
        <f t="shared" si="32"/>
        <v>95344</v>
      </c>
      <c r="V293" s="53">
        <f t="shared" si="33"/>
        <v>0</v>
      </c>
      <c r="W293" s="250"/>
      <c r="X293" s="33">
        <v>0</v>
      </c>
      <c r="Y293" s="261"/>
      <c r="Z293" s="7"/>
    </row>
    <row r="294" spans="13:26" x14ac:dyDescent="0.2">
      <c r="M294" s="37">
        <v>292</v>
      </c>
      <c r="N294" s="38">
        <f t="shared" si="28"/>
        <v>129</v>
      </c>
      <c r="O294" s="38">
        <f>IF(OR(N293=0,N293=""),"",IF($C$7&lt;system!I293,"",system!I293))</f>
        <v>25</v>
      </c>
      <c r="P294" s="124">
        <f t="shared" si="29"/>
        <v>50952</v>
      </c>
      <c r="Q294" s="39">
        <f>IF(OR(N293=0,N293="",O294=""),"",IF(N294&lt;0,"",VLOOKUP(O294,system!$A$2:$B$36,2,FALSE)))</f>
        <v>1.8499999999999999E-2</v>
      </c>
      <c r="R294" s="40">
        <f t="shared" si="30"/>
        <v>13617167</v>
      </c>
      <c r="S294" s="40">
        <f>IF(OR(N293=0,N293="",O294=""),"",IF(R294&lt;VLOOKUP(O294,system!$A$2:$F$36,6,FALSE),R294,VLOOKUP(O294,system!$A$2:$F$36,6,FALSE)))</f>
        <v>116484</v>
      </c>
      <c r="T294" s="40">
        <f t="shared" si="31"/>
        <v>20993</v>
      </c>
      <c r="U294" s="40">
        <f t="shared" si="32"/>
        <v>95491</v>
      </c>
      <c r="V294" s="40">
        <f t="shared" si="33"/>
        <v>0</v>
      </c>
      <c r="W294" s="250"/>
      <c r="X294" s="33">
        <v>0</v>
      </c>
      <c r="Y294" s="261"/>
      <c r="Z294" s="7"/>
    </row>
    <row r="295" spans="13:26" x14ac:dyDescent="0.2">
      <c r="M295" s="36">
        <v>293</v>
      </c>
      <c r="N295" s="51">
        <f t="shared" si="28"/>
        <v>128</v>
      </c>
      <c r="O295" s="51">
        <f>IF(OR(N294=0,N294=""),"",IF($C$7&lt;system!I294,"",system!I294))</f>
        <v>25</v>
      </c>
      <c r="P295" s="125">
        <f t="shared" si="29"/>
        <v>50983</v>
      </c>
      <c r="Q295" s="52">
        <f>IF(OR(N294=0,N294="",O295=""),"",IF(N295&lt;0,"",VLOOKUP(O295,system!$A$2:$B$36,2,FALSE)))</f>
        <v>1.8499999999999999E-2</v>
      </c>
      <c r="R295" s="53">
        <f t="shared" si="30"/>
        <v>13521676</v>
      </c>
      <c r="S295" s="53">
        <f>IF(OR(N294=0,N294="",O295=""),"",IF(R295&lt;VLOOKUP(O295,system!$A$2:$F$36,6,FALSE),R295,VLOOKUP(O295,system!$A$2:$F$36,6,FALSE)))</f>
        <v>116484</v>
      </c>
      <c r="T295" s="53">
        <f t="shared" si="31"/>
        <v>20845</v>
      </c>
      <c r="U295" s="53">
        <f t="shared" si="32"/>
        <v>95639</v>
      </c>
      <c r="V295" s="53">
        <f t="shared" si="33"/>
        <v>0</v>
      </c>
      <c r="W295" s="250"/>
      <c r="X295" s="33">
        <v>0</v>
      </c>
      <c r="Y295" s="261"/>
      <c r="Z295" s="7"/>
    </row>
    <row r="296" spans="13:26" x14ac:dyDescent="0.2">
      <c r="M296" s="37">
        <v>294</v>
      </c>
      <c r="N296" s="38">
        <f t="shared" si="28"/>
        <v>127</v>
      </c>
      <c r="O296" s="38">
        <f>IF(OR(N295=0,N295=""),"",IF($C$7&lt;system!I295,"",system!I295))</f>
        <v>25</v>
      </c>
      <c r="P296" s="124">
        <f t="shared" si="29"/>
        <v>51014</v>
      </c>
      <c r="Q296" s="39">
        <f>IF(OR(N295=0,N295="",O296=""),"",IF(N296&lt;0,"",VLOOKUP(O296,system!$A$2:$B$36,2,FALSE)))</f>
        <v>1.8499999999999999E-2</v>
      </c>
      <c r="R296" s="40">
        <f t="shared" si="30"/>
        <v>13426037</v>
      </c>
      <c r="S296" s="40">
        <f>IF(OR(N295=0,N295="",O296=""),"",IF(R296&lt;VLOOKUP(O296,system!$A$2:$F$36,6,FALSE),R296,VLOOKUP(O296,system!$A$2:$F$36,6,FALSE)))</f>
        <v>116484</v>
      </c>
      <c r="T296" s="40">
        <f t="shared" si="31"/>
        <v>20698</v>
      </c>
      <c r="U296" s="40">
        <f t="shared" si="32"/>
        <v>95786</v>
      </c>
      <c r="V296" s="40">
        <f t="shared" si="33"/>
        <v>0</v>
      </c>
      <c r="W296" s="250"/>
      <c r="X296" s="33">
        <v>0</v>
      </c>
      <c r="Y296" s="261"/>
      <c r="Z296" s="7"/>
    </row>
    <row r="297" spans="13:26" x14ac:dyDescent="0.2">
      <c r="M297" s="36">
        <v>295</v>
      </c>
      <c r="N297" s="51">
        <f t="shared" si="28"/>
        <v>126</v>
      </c>
      <c r="O297" s="51">
        <f>IF(OR(N296=0,N296=""),"",IF($C$7&lt;system!I296,"",system!I296))</f>
        <v>25</v>
      </c>
      <c r="P297" s="125">
        <f t="shared" si="29"/>
        <v>51044</v>
      </c>
      <c r="Q297" s="52">
        <f>IF(OR(N296=0,N296="",O297=""),"",IF(N297&lt;0,"",VLOOKUP(O297,system!$A$2:$B$36,2,FALSE)))</f>
        <v>1.8499999999999999E-2</v>
      </c>
      <c r="R297" s="53">
        <f t="shared" si="30"/>
        <v>13330251</v>
      </c>
      <c r="S297" s="53">
        <f>IF(OR(N296=0,N296="",O297=""),"",IF(R297&lt;VLOOKUP(O297,system!$A$2:$F$36,6,FALSE),R297,VLOOKUP(O297,system!$A$2:$F$36,6,FALSE)))</f>
        <v>116484</v>
      </c>
      <c r="T297" s="53">
        <f t="shared" si="31"/>
        <v>20550</v>
      </c>
      <c r="U297" s="53">
        <f t="shared" si="32"/>
        <v>95934</v>
      </c>
      <c r="V297" s="53">
        <f t="shared" si="33"/>
        <v>0</v>
      </c>
      <c r="W297" s="250"/>
      <c r="X297" s="33">
        <v>0</v>
      </c>
      <c r="Y297" s="261"/>
      <c r="Z297" s="7"/>
    </row>
    <row r="298" spans="13:26" x14ac:dyDescent="0.2">
      <c r="M298" s="37">
        <v>296</v>
      </c>
      <c r="N298" s="38">
        <f t="shared" si="28"/>
        <v>125</v>
      </c>
      <c r="O298" s="38">
        <f>IF(OR(N297=0,N297=""),"",IF($C$7&lt;system!I297,"",system!I297))</f>
        <v>25</v>
      </c>
      <c r="P298" s="124">
        <f t="shared" si="29"/>
        <v>51075</v>
      </c>
      <c r="Q298" s="39">
        <f>IF(OR(N297=0,N297="",O298=""),"",IF(N298&lt;0,"",VLOOKUP(O298,system!$A$2:$B$36,2,FALSE)))</f>
        <v>1.8499999999999999E-2</v>
      </c>
      <c r="R298" s="40">
        <f t="shared" si="30"/>
        <v>13234317</v>
      </c>
      <c r="S298" s="40">
        <f>IF(OR(N297=0,N297="",O298=""),"",IF(R298&lt;VLOOKUP(O298,system!$A$2:$F$36,6,FALSE),R298,VLOOKUP(O298,system!$A$2:$F$36,6,FALSE)))</f>
        <v>116484</v>
      </c>
      <c r="T298" s="40">
        <f t="shared" si="31"/>
        <v>20402</v>
      </c>
      <c r="U298" s="40">
        <f t="shared" si="32"/>
        <v>96082</v>
      </c>
      <c r="V298" s="40">
        <f t="shared" si="33"/>
        <v>0</v>
      </c>
      <c r="W298" s="250"/>
      <c r="X298" s="33">
        <v>0</v>
      </c>
      <c r="Y298" s="261"/>
      <c r="Z298" s="7"/>
    </row>
    <row r="299" spans="13:26" x14ac:dyDescent="0.2">
      <c r="M299" s="36">
        <v>297</v>
      </c>
      <c r="N299" s="51">
        <f t="shared" si="28"/>
        <v>124</v>
      </c>
      <c r="O299" s="51">
        <f>IF(OR(N298=0,N298=""),"",IF($C$7&lt;system!I298,"",system!I298))</f>
        <v>25</v>
      </c>
      <c r="P299" s="125">
        <f t="shared" si="29"/>
        <v>51105</v>
      </c>
      <c r="Q299" s="52">
        <f>IF(OR(N298=0,N298="",O299=""),"",IF(N299&lt;0,"",VLOOKUP(O299,system!$A$2:$B$36,2,FALSE)))</f>
        <v>1.8499999999999999E-2</v>
      </c>
      <c r="R299" s="53">
        <f t="shared" si="30"/>
        <v>13138235</v>
      </c>
      <c r="S299" s="53">
        <f>IF(OR(N298=0,N298="",O299=""),"",IF(R299&lt;VLOOKUP(O299,system!$A$2:$F$36,6,FALSE),R299,VLOOKUP(O299,system!$A$2:$F$36,6,FALSE)))</f>
        <v>116484</v>
      </c>
      <c r="T299" s="53">
        <f t="shared" si="31"/>
        <v>20254</v>
      </c>
      <c r="U299" s="53">
        <f t="shared" si="32"/>
        <v>96230</v>
      </c>
      <c r="V299" s="53">
        <f t="shared" si="33"/>
        <v>0</v>
      </c>
      <c r="W299" s="250"/>
      <c r="X299" s="33">
        <v>0</v>
      </c>
      <c r="Y299" s="261"/>
      <c r="Z299" s="7"/>
    </row>
    <row r="300" spans="13:26" x14ac:dyDescent="0.2">
      <c r="M300" s="37">
        <v>298</v>
      </c>
      <c r="N300" s="38">
        <f t="shared" si="28"/>
        <v>123</v>
      </c>
      <c r="O300" s="38">
        <f>IF(OR(N299=0,N299=""),"",IF($C$7&lt;system!I299,"",system!I299))</f>
        <v>25</v>
      </c>
      <c r="P300" s="124">
        <f t="shared" si="29"/>
        <v>51136</v>
      </c>
      <c r="Q300" s="39">
        <f>IF(OR(N299=0,N299="",O300=""),"",IF(N300&lt;0,"",VLOOKUP(O300,system!$A$2:$B$36,2,FALSE)))</f>
        <v>1.8499999999999999E-2</v>
      </c>
      <c r="R300" s="40">
        <f t="shared" si="30"/>
        <v>13042005</v>
      </c>
      <c r="S300" s="40">
        <f>IF(OR(N299=0,N299="",O300=""),"",IF(R300&lt;VLOOKUP(O300,system!$A$2:$F$36,6,FALSE),R300,VLOOKUP(O300,system!$A$2:$F$36,6,FALSE)))</f>
        <v>116484</v>
      </c>
      <c r="T300" s="40">
        <f t="shared" si="31"/>
        <v>20106</v>
      </c>
      <c r="U300" s="40">
        <f t="shared" si="32"/>
        <v>96378</v>
      </c>
      <c r="V300" s="40">
        <f t="shared" si="33"/>
        <v>0</v>
      </c>
      <c r="W300" s="250"/>
      <c r="X300" s="33">
        <v>0</v>
      </c>
      <c r="Y300" s="261"/>
      <c r="Z300" s="7"/>
    </row>
    <row r="301" spans="13:26" x14ac:dyDescent="0.2">
      <c r="M301" s="36">
        <v>299</v>
      </c>
      <c r="N301" s="51">
        <f t="shared" si="28"/>
        <v>122</v>
      </c>
      <c r="O301" s="51">
        <f>IF(OR(N300=0,N300=""),"",IF($C$7&lt;system!I300,"",system!I300))</f>
        <v>25</v>
      </c>
      <c r="P301" s="125">
        <f t="shared" si="29"/>
        <v>51167</v>
      </c>
      <c r="Q301" s="52">
        <f>IF(OR(N300=0,N300="",O301=""),"",IF(N301&lt;0,"",VLOOKUP(O301,system!$A$2:$B$36,2,FALSE)))</f>
        <v>1.8499999999999999E-2</v>
      </c>
      <c r="R301" s="53">
        <f t="shared" si="30"/>
        <v>12945627</v>
      </c>
      <c r="S301" s="53">
        <f>IF(OR(N300=0,N300="",O301=""),"",IF(R301&lt;VLOOKUP(O301,system!$A$2:$F$36,6,FALSE),R301,VLOOKUP(O301,system!$A$2:$F$36,6,FALSE)))</f>
        <v>116484</v>
      </c>
      <c r="T301" s="53">
        <f t="shared" si="31"/>
        <v>19957</v>
      </c>
      <c r="U301" s="53">
        <f t="shared" si="32"/>
        <v>96527</v>
      </c>
      <c r="V301" s="53">
        <f t="shared" si="33"/>
        <v>0</v>
      </c>
      <c r="W301" s="250"/>
      <c r="X301" s="33">
        <v>0</v>
      </c>
      <c r="Y301" s="261"/>
      <c r="Z301" s="7"/>
    </row>
    <row r="302" spans="13:26" ht="13.5" thickBot="1" x14ac:dyDescent="0.25">
      <c r="M302" s="155">
        <v>300</v>
      </c>
      <c r="N302" s="156">
        <f t="shared" si="28"/>
        <v>121</v>
      </c>
      <c r="O302" s="156">
        <f>IF(OR(N301=0,N301=""),"",IF($C$7&lt;system!I301,"",system!I301))</f>
        <v>25</v>
      </c>
      <c r="P302" s="157">
        <f t="shared" si="29"/>
        <v>51196</v>
      </c>
      <c r="Q302" s="158">
        <f>IF(OR(N301=0,N301="",O302=""),"",IF(N302&lt;0,"",VLOOKUP(O302,system!$A$2:$B$36,2,FALSE)))</f>
        <v>1.8499999999999999E-2</v>
      </c>
      <c r="R302" s="159">
        <f t="shared" si="30"/>
        <v>12849100</v>
      </c>
      <c r="S302" s="159">
        <f>IF(OR(N301=0,N301="",O302=""),"",IF(R302&lt;VLOOKUP(O302,system!$A$2:$F$36,6,FALSE),R302,VLOOKUP(O302,system!$A$2:$F$36,6,FALSE)))</f>
        <v>116484</v>
      </c>
      <c r="T302" s="159">
        <f t="shared" si="31"/>
        <v>19809</v>
      </c>
      <c r="U302" s="159">
        <f t="shared" si="32"/>
        <v>96675</v>
      </c>
      <c r="V302" s="159">
        <f t="shared" si="33"/>
        <v>0</v>
      </c>
      <c r="W302" s="252"/>
      <c r="X302" s="47">
        <v>0</v>
      </c>
      <c r="Y302" s="266"/>
      <c r="Z302" s="7"/>
    </row>
    <row r="303" spans="13:26" x14ac:dyDescent="0.2">
      <c r="M303" s="149">
        <v>301</v>
      </c>
      <c r="N303" s="150">
        <f t="shared" si="28"/>
        <v>120</v>
      </c>
      <c r="O303" s="150">
        <f>IF(OR(N302=0,N302=""),"",IF($C$7&lt;system!I302,"",system!I302))</f>
        <v>26</v>
      </c>
      <c r="P303" s="151">
        <f t="shared" si="29"/>
        <v>51227</v>
      </c>
      <c r="Q303" s="152">
        <f>IF(OR(N302=0,N302="",O303=""),"",IF(N303&lt;0,"",VLOOKUP(O303,system!$A$2:$B$36,2,FALSE)))</f>
        <v>1.8499999999999999E-2</v>
      </c>
      <c r="R303" s="153">
        <f t="shared" si="30"/>
        <v>12752425</v>
      </c>
      <c r="S303" s="153">
        <f>IF(OR(N302=0,N302="",O303=""),"",IF(R303&lt;VLOOKUP(O303,system!$A$2:$F$36,6,FALSE),R303,VLOOKUP(O303,system!$A$2:$F$36,6,FALSE)))</f>
        <v>116484</v>
      </c>
      <c r="T303" s="153">
        <f t="shared" si="31"/>
        <v>19659</v>
      </c>
      <c r="U303" s="153">
        <f t="shared" si="32"/>
        <v>96825</v>
      </c>
      <c r="V303" s="153">
        <f t="shared" si="33"/>
        <v>0</v>
      </c>
      <c r="W303" s="250">
        <f>IF(ISNA(VLOOKUP(O303,$B$28:$C$62,2,FALSE)),0,VLOOKUP(O303,$B$28:$C$62,2,FALSE))</f>
        <v>0</v>
      </c>
      <c r="X303" s="154">
        <v>0</v>
      </c>
      <c r="Y303" s="264">
        <f>IF(O303="","",ROUND(system!$AJ$5/100*R303,-2))</f>
        <v>69800</v>
      </c>
      <c r="Z303" s="7"/>
    </row>
    <row r="304" spans="13:26" x14ac:dyDescent="0.2">
      <c r="M304" s="160">
        <v>302</v>
      </c>
      <c r="N304" s="161">
        <f t="shared" si="28"/>
        <v>119</v>
      </c>
      <c r="O304" s="161">
        <f>IF(OR(N303=0,N303=""),"",IF($C$7&lt;system!I303,"",system!I303))</f>
        <v>26</v>
      </c>
      <c r="P304" s="162">
        <f t="shared" si="29"/>
        <v>51257</v>
      </c>
      <c r="Q304" s="163">
        <f>IF(OR(N303=0,N303="",O304=""),"",IF(N304&lt;0,"",VLOOKUP(O304,system!$A$2:$B$36,2,FALSE)))</f>
        <v>1.8499999999999999E-2</v>
      </c>
      <c r="R304" s="164">
        <f t="shared" si="30"/>
        <v>12655600</v>
      </c>
      <c r="S304" s="164">
        <f>IF(OR(N303=0,N303="",O304=""),"",IF(R304&lt;VLOOKUP(O304,system!$A$2:$F$36,6,FALSE),R304,VLOOKUP(O304,system!$A$2:$F$36,6,FALSE)))</f>
        <v>116484</v>
      </c>
      <c r="T304" s="164">
        <f t="shared" si="31"/>
        <v>19510</v>
      </c>
      <c r="U304" s="164">
        <f t="shared" si="32"/>
        <v>96974</v>
      </c>
      <c r="V304" s="164">
        <f t="shared" si="33"/>
        <v>0</v>
      </c>
      <c r="W304" s="250"/>
      <c r="X304" s="33">
        <v>0</v>
      </c>
      <c r="Y304" s="264"/>
      <c r="Z304" s="7"/>
    </row>
    <row r="305" spans="13:26" x14ac:dyDescent="0.2">
      <c r="M305" s="36">
        <v>303</v>
      </c>
      <c r="N305" s="51">
        <f t="shared" si="28"/>
        <v>118</v>
      </c>
      <c r="O305" s="51">
        <f>IF(OR(N304=0,N304=""),"",IF($C$7&lt;system!I304,"",system!I304))</f>
        <v>26</v>
      </c>
      <c r="P305" s="125">
        <f t="shared" si="29"/>
        <v>51288</v>
      </c>
      <c r="Q305" s="52">
        <f>IF(OR(N304=0,N304="",O305=""),"",IF(N305&lt;0,"",VLOOKUP(O305,system!$A$2:$B$36,2,FALSE)))</f>
        <v>1.8499999999999999E-2</v>
      </c>
      <c r="R305" s="53">
        <f t="shared" si="30"/>
        <v>12558626</v>
      </c>
      <c r="S305" s="53">
        <f>IF(OR(N304=0,N304="",O305=""),"",IF(R305&lt;VLOOKUP(O305,system!$A$2:$F$36,6,FALSE),R305,VLOOKUP(O305,system!$A$2:$F$36,6,FALSE)))</f>
        <v>116484</v>
      </c>
      <c r="T305" s="53">
        <f t="shared" si="31"/>
        <v>19361</v>
      </c>
      <c r="U305" s="53">
        <f t="shared" si="32"/>
        <v>97123</v>
      </c>
      <c r="V305" s="53">
        <f t="shared" si="33"/>
        <v>0</v>
      </c>
      <c r="W305" s="250"/>
      <c r="X305" s="33">
        <v>0</v>
      </c>
      <c r="Y305" s="264"/>
      <c r="Z305" s="7"/>
    </row>
    <row r="306" spans="13:26" x14ac:dyDescent="0.2">
      <c r="M306" s="160">
        <v>304</v>
      </c>
      <c r="N306" s="161">
        <f t="shared" si="28"/>
        <v>117</v>
      </c>
      <c r="O306" s="161">
        <f>IF(OR(N305=0,N305=""),"",IF($C$7&lt;system!I305,"",system!I305))</f>
        <v>26</v>
      </c>
      <c r="P306" s="162">
        <f t="shared" si="29"/>
        <v>51318</v>
      </c>
      <c r="Q306" s="163">
        <f>IF(OR(N305=0,N305="",O306=""),"",IF(N306&lt;0,"",VLOOKUP(O306,system!$A$2:$B$36,2,FALSE)))</f>
        <v>1.8499999999999999E-2</v>
      </c>
      <c r="R306" s="164">
        <f t="shared" si="30"/>
        <v>12461503</v>
      </c>
      <c r="S306" s="164">
        <f>IF(OR(N305=0,N305="",O306=""),"",IF(R306&lt;VLOOKUP(O306,system!$A$2:$F$36,6,FALSE),R306,VLOOKUP(O306,system!$A$2:$F$36,6,FALSE)))</f>
        <v>116484</v>
      </c>
      <c r="T306" s="164">
        <f t="shared" si="31"/>
        <v>19211</v>
      </c>
      <c r="U306" s="164">
        <f t="shared" si="32"/>
        <v>97273</v>
      </c>
      <c r="V306" s="164">
        <f t="shared" si="33"/>
        <v>0</v>
      </c>
      <c r="W306" s="250"/>
      <c r="X306" s="33">
        <v>0</v>
      </c>
      <c r="Y306" s="264"/>
      <c r="Z306" s="7"/>
    </row>
    <row r="307" spans="13:26" x14ac:dyDescent="0.2">
      <c r="M307" s="36">
        <v>305</v>
      </c>
      <c r="N307" s="51">
        <f t="shared" si="28"/>
        <v>116</v>
      </c>
      <c r="O307" s="51">
        <f>IF(OR(N306=0,N306=""),"",IF($C$7&lt;system!I306,"",system!I306))</f>
        <v>26</v>
      </c>
      <c r="P307" s="125">
        <f t="shared" si="29"/>
        <v>51349</v>
      </c>
      <c r="Q307" s="52">
        <f>IF(OR(N306=0,N306="",O307=""),"",IF(N307&lt;0,"",VLOOKUP(O307,system!$A$2:$B$36,2,FALSE)))</f>
        <v>1.8499999999999999E-2</v>
      </c>
      <c r="R307" s="53">
        <f t="shared" si="30"/>
        <v>12364230</v>
      </c>
      <c r="S307" s="53">
        <f>IF(OR(N306=0,N306="",O307=""),"",IF(R307&lt;VLOOKUP(O307,system!$A$2:$F$36,6,FALSE),R307,VLOOKUP(O307,system!$A$2:$F$36,6,FALSE)))</f>
        <v>116484</v>
      </c>
      <c r="T307" s="53">
        <f t="shared" si="31"/>
        <v>19061</v>
      </c>
      <c r="U307" s="53">
        <f t="shared" si="32"/>
        <v>97423</v>
      </c>
      <c r="V307" s="53">
        <f t="shared" si="33"/>
        <v>0</v>
      </c>
      <c r="W307" s="250"/>
      <c r="X307" s="33">
        <v>0</v>
      </c>
      <c r="Y307" s="264"/>
      <c r="Z307" s="7"/>
    </row>
    <row r="308" spans="13:26" x14ac:dyDescent="0.2">
      <c r="M308" s="160">
        <v>306</v>
      </c>
      <c r="N308" s="161">
        <f t="shared" si="28"/>
        <v>115</v>
      </c>
      <c r="O308" s="161">
        <f>IF(OR(N307=0,N307=""),"",IF($C$7&lt;system!I307,"",system!I307))</f>
        <v>26</v>
      </c>
      <c r="P308" s="162">
        <f t="shared" si="29"/>
        <v>51380</v>
      </c>
      <c r="Q308" s="163">
        <f>IF(OR(N307=0,N307="",O308=""),"",IF(N308&lt;0,"",VLOOKUP(O308,system!$A$2:$B$36,2,FALSE)))</f>
        <v>1.8499999999999999E-2</v>
      </c>
      <c r="R308" s="164">
        <f t="shared" si="30"/>
        <v>12266807</v>
      </c>
      <c r="S308" s="164">
        <f>IF(OR(N307=0,N307="",O308=""),"",IF(R308&lt;VLOOKUP(O308,system!$A$2:$F$36,6,FALSE),R308,VLOOKUP(O308,system!$A$2:$F$36,6,FALSE)))</f>
        <v>116484</v>
      </c>
      <c r="T308" s="164">
        <f t="shared" si="31"/>
        <v>18911</v>
      </c>
      <c r="U308" s="164">
        <f t="shared" si="32"/>
        <v>97573</v>
      </c>
      <c r="V308" s="164">
        <f t="shared" si="33"/>
        <v>0</v>
      </c>
      <c r="W308" s="250"/>
      <c r="X308" s="33">
        <v>0</v>
      </c>
      <c r="Y308" s="264"/>
      <c r="Z308" s="7"/>
    </row>
    <row r="309" spans="13:26" x14ac:dyDescent="0.2">
      <c r="M309" s="36">
        <v>307</v>
      </c>
      <c r="N309" s="51">
        <f t="shared" si="28"/>
        <v>114</v>
      </c>
      <c r="O309" s="51">
        <f>IF(OR(N308=0,N308=""),"",IF($C$7&lt;system!I308,"",system!I308))</f>
        <v>26</v>
      </c>
      <c r="P309" s="125">
        <f t="shared" si="29"/>
        <v>51410</v>
      </c>
      <c r="Q309" s="52">
        <f>IF(OR(N308=0,N308="",O309=""),"",IF(N309&lt;0,"",VLOOKUP(O309,system!$A$2:$B$36,2,FALSE)))</f>
        <v>1.8499999999999999E-2</v>
      </c>
      <c r="R309" s="53">
        <f t="shared" si="30"/>
        <v>12169234</v>
      </c>
      <c r="S309" s="53">
        <f>IF(OR(N308=0,N308="",O309=""),"",IF(R309&lt;VLOOKUP(O309,system!$A$2:$F$36,6,FALSE),R309,VLOOKUP(O309,system!$A$2:$F$36,6,FALSE)))</f>
        <v>116484</v>
      </c>
      <c r="T309" s="53">
        <f t="shared" si="31"/>
        <v>18760</v>
      </c>
      <c r="U309" s="53">
        <f t="shared" si="32"/>
        <v>97724</v>
      </c>
      <c r="V309" s="53">
        <f t="shared" si="33"/>
        <v>0</v>
      </c>
      <c r="W309" s="250"/>
      <c r="X309" s="33">
        <v>0</v>
      </c>
      <c r="Y309" s="264"/>
      <c r="Z309" s="7"/>
    </row>
    <row r="310" spans="13:26" x14ac:dyDescent="0.2">
      <c r="M310" s="160">
        <v>308</v>
      </c>
      <c r="N310" s="161">
        <f t="shared" si="28"/>
        <v>113</v>
      </c>
      <c r="O310" s="161">
        <f>IF(OR(N309=0,N309=""),"",IF($C$7&lt;system!I309,"",system!I309))</f>
        <v>26</v>
      </c>
      <c r="P310" s="162">
        <f t="shared" si="29"/>
        <v>51441</v>
      </c>
      <c r="Q310" s="163">
        <f>IF(OR(N309=0,N309="",O310=""),"",IF(N310&lt;0,"",VLOOKUP(O310,system!$A$2:$B$36,2,FALSE)))</f>
        <v>1.8499999999999999E-2</v>
      </c>
      <c r="R310" s="164">
        <f t="shared" si="30"/>
        <v>12071510</v>
      </c>
      <c r="S310" s="164">
        <f>IF(OR(N309=0,N309="",O310=""),"",IF(R310&lt;VLOOKUP(O310,system!$A$2:$F$36,6,FALSE),R310,VLOOKUP(O310,system!$A$2:$F$36,6,FALSE)))</f>
        <v>116484</v>
      </c>
      <c r="T310" s="164">
        <f t="shared" si="31"/>
        <v>18610</v>
      </c>
      <c r="U310" s="164">
        <f t="shared" si="32"/>
        <v>97874</v>
      </c>
      <c r="V310" s="164">
        <f t="shared" si="33"/>
        <v>0</v>
      </c>
      <c r="W310" s="250"/>
      <c r="X310" s="33">
        <v>0</v>
      </c>
      <c r="Y310" s="264"/>
      <c r="Z310" s="7"/>
    </row>
    <row r="311" spans="13:26" x14ac:dyDescent="0.2">
      <c r="M311" s="36">
        <v>309</v>
      </c>
      <c r="N311" s="51">
        <f t="shared" si="28"/>
        <v>112</v>
      </c>
      <c r="O311" s="51">
        <f>IF(OR(N310=0,N310=""),"",IF($C$7&lt;system!I310,"",system!I310))</f>
        <v>26</v>
      </c>
      <c r="P311" s="125">
        <f t="shared" si="29"/>
        <v>51471</v>
      </c>
      <c r="Q311" s="52">
        <f>IF(OR(N310=0,N310="",O311=""),"",IF(N311&lt;0,"",VLOOKUP(O311,system!$A$2:$B$36,2,FALSE)))</f>
        <v>1.8499999999999999E-2</v>
      </c>
      <c r="R311" s="53">
        <f t="shared" si="30"/>
        <v>11973636</v>
      </c>
      <c r="S311" s="53">
        <f>IF(OR(N310=0,N310="",O311=""),"",IF(R311&lt;VLOOKUP(O311,system!$A$2:$F$36,6,FALSE),R311,VLOOKUP(O311,system!$A$2:$F$36,6,FALSE)))</f>
        <v>116484</v>
      </c>
      <c r="T311" s="53">
        <f t="shared" si="31"/>
        <v>18459</v>
      </c>
      <c r="U311" s="53">
        <f t="shared" si="32"/>
        <v>98025</v>
      </c>
      <c r="V311" s="53">
        <f t="shared" si="33"/>
        <v>0</v>
      </c>
      <c r="W311" s="250"/>
      <c r="X311" s="33">
        <v>0</v>
      </c>
      <c r="Y311" s="264"/>
      <c r="Z311" s="7"/>
    </row>
    <row r="312" spans="13:26" x14ac:dyDescent="0.2">
      <c r="M312" s="160">
        <v>310</v>
      </c>
      <c r="N312" s="161">
        <f t="shared" si="28"/>
        <v>111</v>
      </c>
      <c r="O312" s="161">
        <f>IF(OR(N311=0,N311=""),"",IF($C$7&lt;system!I311,"",system!I311))</f>
        <v>26</v>
      </c>
      <c r="P312" s="162">
        <f t="shared" si="29"/>
        <v>51502</v>
      </c>
      <c r="Q312" s="163">
        <f>IF(OR(N311=0,N311="",O312=""),"",IF(N312&lt;0,"",VLOOKUP(O312,system!$A$2:$B$36,2,FALSE)))</f>
        <v>1.8499999999999999E-2</v>
      </c>
      <c r="R312" s="164">
        <f t="shared" si="30"/>
        <v>11875611</v>
      </c>
      <c r="S312" s="164">
        <f>IF(OR(N311=0,N311="",O312=""),"",IF(R312&lt;VLOOKUP(O312,system!$A$2:$F$36,6,FALSE),R312,VLOOKUP(O312,system!$A$2:$F$36,6,FALSE)))</f>
        <v>116484</v>
      </c>
      <c r="T312" s="164">
        <f t="shared" si="31"/>
        <v>18308</v>
      </c>
      <c r="U312" s="164">
        <f t="shared" si="32"/>
        <v>98176</v>
      </c>
      <c r="V312" s="164">
        <f t="shared" si="33"/>
        <v>0</v>
      </c>
      <c r="W312" s="250"/>
      <c r="X312" s="33">
        <v>0</v>
      </c>
      <c r="Y312" s="264"/>
      <c r="Z312" s="7"/>
    </row>
    <row r="313" spans="13:26" x14ac:dyDescent="0.2">
      <c r="M313" s="36">
        <v>311</v>
      </c>
      <c r="N313" s="51">
        <f t="shared" si="28"/>
        <v>110</v>
      </c>
      <c r="O313" s="51">
        <f>IF(OR(N312=0,N312=""),"",IF($C$7&lt;system!I312,"",system!I312))</f>
        <v>26</v>
      </c>
      <c r="P313" s="125">
        <f t="shared" si="29"/>
        <v>51533</v>
      </c>
      <c r="Q313" s="52">
        <f>IF(OR(N312=0,N312="",O313=""),"",IF(N313&lt;0,"",VLOOKUP(O313,system!$A$2:$B$36,2,FALSE)))</f>
        <v>1.8499999999999999E-2</v>
      </c>
      <c r="R313" s="53">
        <f t="shared" si="30"/>
        <v>11777435</v>
      </c>
      <c r="S313" s="53">
        <f>IF(OR(N312=0,N312="",O313=""),"",IF(R313&lt;VLOOKUP(O313,system!$A$2:$F$36,6,FALSE),R313,VLOOKUP(O313,system!$A$2:$F$36,6,FALSE)))</f>
        <v>116484</v>
      </c>
      <c r="T313" s="53">
        <f t="shared" si="31"/>
        <v>18156</v>
      </c>
      <c r="U313" s="53">
        <f t="shared" si="32"/>
        <v>98328</v>
      </c>
      <c r="V313" s="53">
        <f t="shared" si="33"/>
        <v>0</v>
      </c>
      <c r="W313" s="250"/>
      <c r="X313" s="33">
        <v>0</v>
      </c>
      <c r="Y313" s="264"/>
      <c r="Z313" s="7"/>
    </row>
    <row r="314" spans="13:26" x14ac:dyDescent="0.2">
      <c r="M314" s="165">
        <v>312</v>
      </c>
      <c r="N314" s="166">
        <f t="shared" si="28"/>
        <v>109</v>
      </c>
      <c r="O314" s="166">
        <f>IF(OR(N313=0,N313=""),"",IF($C$7&lt;system!I313,"",system!I313))</f>
        <v>26</v>
      </c>
      <c r="P314" s="167">
        <f t="shared" si="29"/>
        <v>51561</v>
      </c>
      <c r="Q314" s="168">
        <f>IF(OR(N313=0,N313="",O314=""),"",IF(N314&lt;0,"",VLOOKUP(O314,system!$A$2:$B$36,2,FALSE)))</f>
        <v>1.8499999999999999E-2</v>
      </c>
      <c r="R314" s="169">
        <f t="shared" si="30"/>
        <v>11679107</v>
      </c>
      <c r="S314" s="169">
        <f>IF(OR(N313=0,N313="",O314=""),"",IF(R314&lt;VLOOKUP(O314,system!$A$2:$F$36,6,FALSE),R314,VLOOKUP(O314,system!$A$2:$F$36,6,FALSE)))</f>
        <v>116484</v>
      </c>
      <c r="T314" s="169">
        <f t="shared" si="31"/>
        <v>18005</v>
      </c>
      <c r="U314" s="169">
        <f t="shared" si="32"/>
        <v>98479</v>
      </c>
      <c r="V314" s="169">
        <f t="shared" si="33"/>
        <v>0</v>
      </c>
      <c r="W314" s="251"/>
      <c r="X314" s="34">
        <v>0</v>
      </c>
      <c r="Y314" s="265"/>
      <c r="Z314" s="7"/>
    </row>
    <row r="315" spans="13:26" x14ac:dyDescent="0.2">
      <c r="M315" s="35">
        <v>313</v>
      </c>
      <c r="N315" s="48">
        <f t="shared" si="28"/>
        <v>108</v>
      </c>
      <c r="O315" s="48">
        <f>IF(OR(N314=0,N314=""),"",IF($C$7&lt;system!I314,"",system!I314))</f>
        <v>27</v>
      </c>
      <c r="P315" s="123">
        <f t="shared" si="29"/>
        <v>51592</v>
      </c>
      <c r="Q315" s="49">
        <f>IF(OR(N314=0,N314="",O315=""),"",IF(N315&lt;0,"",VLOOKUP(O315,system!$A$2:$B$36,2,FALSE)))</f>
        <v>1.8499999999999999E-2</v>
      </c>
      <c r="R315" s="50">
        <f t="shared" si="30"/>
        <v>11580628</v>
      </c>
      <c r="S315" s="50">
        <f>IF(OR(N314=0,N314="",O315=""),"",IF(R315&lt;VLOOKUP(O315,system!$A$2:$F$36,6,FALSE),R315,VLOOKUP(O315,system!$A$2:$F$36,6,FALSE)))</f>
        <v>116484</v>
      </c>
      <c r="T315" s="50">
        <f t="shared" si="31"/>
        <v>17853</v>
      </c>
      <c r="U315" s="50">
        <f t="shared" si="32"/>
        <v>98631</v>
      </c>
      <c r="V315" s="50">
        <f t="shared" si="33"/>
        <v>0</v>
      </c>
      <c r="W315" s="249">
        <f>IF(ISNA(VLOOKUP(O315,$B$28:$C$62,2,FALSE)),0,VLOOKUP(O315,$B$28:$C$62,2,FALSE))</f>
        <v>0</v>
      </c>
      <c r="X315" s="32">
        <v>0</v>
      </c>
      <c r="Y315" s="260">
        <f>IF(O315="","",ROUND(system!$AJ$5/100*R315,-2))</f>
        <v>63300</v>
      </c>
      <c r="Z315" s="7"/>
    </row>
    <row r="316" spans="13:26" x14ac:dyDescent="0.2">
      <c r="M316" s="37">
        <v>314</v>
      </c>
      <c r="N316" s="38">
        <f t="shared" si="28"/>
        <v>107</v>
      </c>
      <c r="O316" s="38">
        <f>IF(OR(N315=0,N315=""),"",IF($C$7&lt;system!I315,"",system!I315))</f>
        <v>27</v>
      </c>
      <c r="P316" s="124">
        <f t="shared" si="29"/>
        <v>51622</v>
      </c>
      <c r="Q316" s="39">
        <f>IF(OR(N315=0,N315="",O316=""),"",IF(N316&lt;0,"",VLOOKUP(O316,system!$A$2:$B$36,2,FALSE)))</f>
        <v>1.8499999999999999E-2</v>
      </c>
      <c r="R316" s="40">
        <f t="shared" si="30"/>
        <v>11481997</v>
      </c>
      <c r="S316" s="40">
        <f>IF(OR(N315=0,N315="",O316=""),"",IF(R316&lt;VLOOKUP(O316,system!$A$2:$F$36,6,FALSE),R316,VLOOKUP(O316,system!$A$2:$F$36,6,FALSE)))</f>
        <v>116484</v>
      </c>
      <c r="T316" s="40">
        <f t="shared" si="31"/>
        <v>17701</v>
      </c>
      <c r="U316" s="40">
        <f t="shared" si="32"/>
        <v>98783</v>
      </c>
      <c r="V316" s="40">
        <f t="shared" si="33"/>
        <v>0</v>
      </c>
      <c r="W316" s="250"/>
      <c r="X316" s="33">
        <v>0</v>
      </c>
      <c r="Y316" s="261"/>
      <c r="Z316" s="7"/>
    </row>
    <row r="317" spans="13:26" x14ac:dyDescent="0.2">
      <c r="M317" s="36">
        <v>315</v>
      </c>
      <c r="N317" s="51">
        <f t="shared" si="28"/>
        <v>106</v>
      </c>
      <c r="O317" s="51">
        <f>IF(OR(N316=0,N316=""),"",IF($C$7&lt;system!I316,"",system!I316))</f>
        <v>27</v>
      </c>
      <c r="P317" s="125">
        <f t="shared" si="29"/>
        <v>51653</v>
      </c>
      <c r="Q317" s="52">
        <f>IF(OR(N316=0,N316="",O317=""),"",IF(N317&lt;0,"",VLOOKUP(O317,system!$A$2:$B$36,2,FALSE)))</f>
        <v>1.8499999999999999E-2</v>
      </c>
      <c r="R317" s="53">
        <f t="shared" si="30"/>
        <v>11383214</v>
      </c>
      <c r="S317" s="53">
        <f>IF(OR(N316=0,N316="",O317=""),"",IF(R317&lt;VLOOKUP(O317,system!$A$2:$F$36,6,FALSE),R317,VLOOKUP(O317,system!$A$2:$F$36,6,FALSE)))</f>
        <v>116484</v>
      </c>
      <c r="T317" s="53">
        <f t="shared" si="31"/>
        <v>17549</v>
      </c>
      <c r="U317" s="53">
        <f t="shared" si="32"/>
        <v>98935</v>
      </c>
      <c r="V317" s="53">
        <f t="shared" si="33"/>
        <v>0</v>
      </c>
      <c r="W317" s="250"/>
      <c r="X317" s="33">
        <v>0</v>
      </c>
      <c r="Y317" s="261"/>
      <c r="Z317" s="7"/>
    </row>
    <row r="318" spans="13:26" x14ac:dyDescent="0.2">
      <c r="M318" s="37">
        <v>316</v>
      </c>
      <c r="N318" s="38">
        <f t="shared" si="28"/>
        <v>105</v>
      </c>
      <c r="O318" s="38">
        <f>IF(OR(N317=0,N317=""),"",IF($C$7&lt;system!I317,"",system!I317))</f>
        <v>27</v>
      </c>
      <c r="P318" s="124">
        <f t="shared" si="29"/>
        <v>51683</v>
      </c>
      <c r="Q318" s="39">
        <f>IF(OR(N317=0,N317="",O318=""),"",IF(N318&lt;0,"",VLOOKUP(O318,system!$A$2:$B$36,2,FALSE)))</f>
        <v>1.8499999999999999E-2</v>
      </c>
      <c r="R318" s="40">
        <f t="shared" si="30"/>
        <v>11284279</v>
      </c>
      <c r="S318" s="40">
        <f>IF(OR(N317=0,N317="",O318=""),"",IF(R318&lt;VLOOKUP(O318,system!$A$2:$F$36,6,FALSE),R318,VLOOKUP(O318,system!$A$2:$F$36,6,FALSE)))</f>
        <v>116484</v>
      </c>
      <c r="T318" s="40">
        <f t="shared" si="31"/>
        <v>17396</v>
      </c>
      <c r="U318" s="40">
        <f t="shared" si="32"/>
        <v>99088</v>
      </c>
      <c r="V318" s="40">
        <f t="shared" si="33"/>
        <v>0</v>
      </c>
      <c r="W318" s="250"/>
      <c r="X318" s="33">
        <v>0</v>
      </c>
      <c r="Y318" s="261"/>
      <c r="Z318" s="7"/>
    </row>
    <row r="319" spans="13:26" x14ac:dyDescent="0.2">
      <c r="M319" s="36">
        <v>317</v>
      </c>
      <c r="N319" s="51">
        <f t="shared" si="28"/>
        <v>104</v>
      </c>
      <c r="O319" s="51">
        <f>IF(OR(N318=0,N318=""),"",IF($C$7&lt;system!I318,"",system!I318))</f>
        <v>27</v>
      </c>
      <c r="P319" s="125">
        <f t="shared" si="29"/>
        <v>51714</v>
      </c>
      <c r="Q319" s="52">
        <f>IF(OR(N318=0,N318="",O319=""),"",IF(N319&lt;0,"",VLOOKUP(O319,system!$A$2:$B$36,2,FALSE)))</f>
        <v>1.8499999999999999E-2</v>
      </c>
      <c r="R319" s="53">
        <f t="shared" si="30"/>
        <v>11185191</v>
      </c>
      <c r="S319" s="53">
        <f>IF(OR(N318=0,N318="",O319=""),"",IF(R319&lt;VLOOKUP(O319,system!$A$2:$F$36,6,FALSE),R319,VLOOKUP(O319,system!$A$2:$F$36,6,FALSE)))</f>
        <v>116484</v>
      </c>
      <c r="T319" s="53">
        <f t="shared" si="31"/>
        <v>17243</v>
      </c>
      <c r="U319" s="53">
        <f t="shared" si="32"/>
        <v>99241</v>
      </c>
      <c r="V319" s="53">
        <f t="shared" si="33"/>
        <v>0</v>
      </c>
      <c r="W319" s="250"/>
      <c r="X319" s="33">
        <v>0</v>
      </c>
      <c r="Y319" s="261"/>
      <c r="Z319" s="7"/>
    </row>
    <row r="320" spans="13:26" x14ac:dyDescent="0.2">
      <c r="M320" s="37">
        <v>318</v>
      </c>
      <c r="N320" s="38">
        <f t="shared" si="28"/>
        <v>103</v>
      </c>
      <c r="O320" s="38">
        <f>IF(OR(N319=0,N319=""),"",IF($C$7&lt;system!I319,"",system!I319))</f>
        <v>27</v>
      </c>
      <c r="P320" s="124">
        <f t="shared" si="29"/>
        <v>51745</v>
      </c>
      <c r="Q320" s="39">
        <f>IF(OR(N319=0,N319="",O320=""),"",IF(N320&lt;0,"",VLOOKUP(O320,system!$A$2:$B$36,2,FALSE)))</f>
        <v>1.8499999999999999E-2</v>
      </c>
      <c r="R320" s="40">
        <f t="shared" si="30"/>
        <v>11085950</v>
      </c>
      <c r="S320" s="40">
        <f>IF(OR(N319=0,N319="",O320=""),"",IF(R320&lt;VLOOKUP(O320,system!$A$2:$F$36,6,FALSE),R320,VLOOKUP(O320,system!$A$2:$F$36,6,FALSE)))</f>
        <v>116484</v>
      </c>
      <c r="T320" s="40">
        <f t="shared" si="31"/>
        <v>17090</v>
      </c>
      <c r="U320" s="40">
        <f t="shared" si="32"/>
        <v>99394</v>
      </c>
      <c r="V320" s="40">
        <f t="shared" si="33"/>
        <v>0</v>
      </c>
      <c r="W320" s="250"/>
      <c r="X320" s="33">
        <v>0</v>
      </c>
      <c r="Y320" s="261"/>
      <c r="Z320" s="7"/>
    </row>
    <row r="321" spans="13:26" x14ac:dyDescent="0.2">
      <c r="M321" s="36">
        <v>319</v>
      </c>
      <c r="N321" s="51">
        <f t="shared" si="28"/>
        <v>102</v>
      </c>
      <c r="O321" s="51">
        <f>IF(OR(N320=0,N320=""),"",IF($C$7&lt;system!I320,"",system!I320))</f>
        <v>27</v>
      </c>
      <c r="P321" s="125">
        <f t="shared" si="29"/>
        <v>51775</v>
      </c>
      <c r="Q321" s="52">
        <f>IF(OR(N320=0,N320="",O321=""),"",IF(N321&lt;0,"",VLOOKUP(O321,system!$A$2:$B$36,2,FALSE)))</f>
        <v>1.8499999999999999E-2</v>
      </c>
      <c r="R321" s="53">
        <f t="shared" si="30"/>
        <v>10986556</v>
      </c>
      <c r="S321" s="53">
        <f>IF(OR(N320=0,N320="",O321=""),"",IF(R321&lt;VLOOKUP(O321,system!$A$2:$F$36,6,FALSE),R321,VLOOKUP(O321,system!$A$2:$F$36,6,FALSE)))</f>
        <v>116484</v>
      </c>
      <c r="T321" s="53">
        <f t="shared" si="31"/>
        <v>16937</v>
      </c>
      <c r="U321" s="53">
        <f t="shared" si="32"/>
        <v>99547</v>
      </c>
      <c r="V321" s="53">
        <f t="shared" si="33"/>
        <v>0</v>
      </c>
      <c r="W321" s="250"/>
      <c r="X321" s="33">
        <v>0</v>
      </c>
      <c r="Y321" s="261"/>
      <c r="Z321" s="7"/>
    </row>
    <row r="322" spans="13:26" x14ac:dyDescent="0.2">
      <c r="M322" s="37">
        <v>320</v>
      </c>
      <c r="N322" s="38">
        <f t="shared" si="28"/>
        <v>101</v>
      </c>
      <c r="O322" s="38">
        <f>IF(OR(N321=0,N321=""),"",IF($C$7&lt;system!I321,"",system!I321))</f>
        <v>27</v>
      </c>
      <c r="P322" s="124">
        <f t="shared" si="29"/>
        <v>51806</v>
      </c>
      <c r="Q322" s="39">
        <f>IF(OR(N321=0,N321="",O322=""),"",IF(N322&lt;0,"",VLOOKUP(O322,system!$A$2:$B$36,2,FALSE)))</f>
        <v>1.8499999999999999E-2</v>
      </c>
      <c r="R322" s="40">
        <f t="shared" si="30"/>
        <v>10887009</v>
      </c>
      <c r="S322" s="40">
        <f>IF(OR(N321=0,N321="",O322=""),"",IF(R322&lt;VLOOKUP(O322,system!$A$2:$F$36,6,FALSE),R322,VLOOKUP(O322,system!$A$2:$F$36,6,FALSE)))</f>
        <v>116484</v>
      </c>
      <c r="T322" s="40">
        <f t="shared" si="31"/>
        <v>16784</v>
      </c>
      <c r="U322" s="40">
        <f t="shared" si="32"/>
        <v>99700</v>
      </c>
      <c r="V322" s="40">
        <f t="shared" si="33"/>
        <v>0</v>
      </c>
      <c r="W322" s="250"/>
      <c r="X322" s="33">
        <v>0</v>
      </c>
      <c r="Y322" s="261"/>
      <c r="Z322" s="7"/>
    </row>
    <row r="323" spans="13:26" x14ac:dyDescent="0.2">
      <c r="M323" s="36">
        <v>321</v>
      </c>
      <c r="N323" s="51">
        <f t="shared" si="28"/>
        <v>100</v>
      </c>
      <c r="O323" s="51">
        <f>IF(OR(N322=0,N322=""),"",IF($C$7&lt;system!I322,"",system!I322))</f>
        <v>27</v>
      </c>
      <c r="P323" s="125">
        <f t="shared" si="29"/>
        <v>51836</v>
      </c>
      <c r="Q323" s="52">
        <f>IF(OR(N322=0,N322="",O323=""),"",IF(N323&lt;0,"",VLOOKUP(O323,system!$A$2:$B$36,2,FALSE)))</f>
        <v>1.8499999999999999E-2</v>
      </c>
      <c r="R323" s="53">
        <f t="shared" si="30"/>
        <v>10787309</v>
      </c>
      <c r="S323" s="53">
        <f>IF(OR(N322=0,N322="",O323=""),"",IF(R323&lt;VLOOKUP(O323,system!$A$2:$F$36,6,FALSE),R323,VLOOKUP(O323,system!$A$2:$F$36,6,FALSE)))</f>
        <v>116484</v>
      </c>
      <c r="T323" s="53">
        <f t="shared" si="31"/>
        <v>16630</v>
      </c>
      <c r="U323" s="53">
        <f t="shared" si="32"/>
        <v>99854</v>
      </c>
      <c r="V323" s="53">
        <f t="shared" si="33"/>
        <v>0</v>
      </c>
      <c r="W323" s="250"/>
      <c r="X323" s="33">
        <v>0</v>
      </c>
      <c r="Y323" s="261"/>
      <c r="Z323" s="7"/>
    </row>
    <row r="324" spans="13:26" x14ac:dyDescent="0.2">
      <c r="M324" s="37">
        <v>322</v>
      </c>
      <c r="N324" s="38">
        <f t="shared" ref="N324:N387" si="34">IF(OR(N323=0,N323=""),"",IF(V323=0,N323-1,IF(ROUND(NPER(Q323/12,-1*S323,R324,0,0),0)&gt;=N323,N323-1,ROUND(NPER(Q323/12,-1*S323,R324,0,0),0))))</f>
        <v>99</v>
      </c>
      <c r="O324" s="38">
        <f>IF(OR(N323=0,N323=""),"",IF($C$7&lt;system!I323,"",system!I323))</f>
        <v>27</v>
      </c>
      <c r="P324" s="124">
        <f t="shared" ref="P324:P387" si="35">IF(OR(N323=0,N323="",O324=""),"",IF(N324&lt;0,"",EDATE(P323,1)))</f>
        <v>51867</v>
      </c>
      <c r="Q324" s="39">
        <f>IF(OR(N323=0,N323="",O324=""),"",IF(N324&lt;0,"",VLOOKUP(O324,system!$A$2:$B$36,2,FALSE)))</f>
        <v>1.8499999999999999E-2</v>
      </c>
      <c r="R324" s="40">
        <f t="shared" ref="R324:R387" si="36">IF(OR(N323=0,N323="",O324=""),"",IF(ISERR(ROUNDDOWN(R323-U323-V323,0)),"",ROUNDDOWN(R323-U323-V323,0)))</f>
        <v>10687455</v>
      </c>
      <c r="S324" s="40">
        <f>IF(OR(N323=0,N323="",O324=""),"",IF(R324&lt;VLOOKUP(O324,system!$A$2:$F$36,6,FALSE),R324,VLOOKUP(O324,system!$A$2:$F$36,6,FALSE)))</f>
        <v>116484</v>
      </c>
      <c r="T324" s="40">
        <f t="shared" ref="T324:T387" si="37">IF(OR(N323=0,N323="",O324=""),"",IF(N324&lt;0,"",ROUNDDOWN(R324*Q324/12,0)))</f>
        <v>16476</v>
      </c>
      <c r="U324" s="40">
        <f t="shared" ref="U324:U387" si="38">IF(OR(N323=0,N323="",O324=""),"",IF(R324&lt;U323,R324,IF(N324&lt;0,"",ROUNDDOWN(S324-T324,0))))</f>
        <v>100008</v>
      </c>
      <c r="V324" s="40">
        <f t="shared" ref="V324:V387" si="39">IF(OR(N323=0,N323="",O324=""),"",W324+X324)</f>
        <v>0</v>
      </c>
      <c r="W324" s="250"/>
      <c r="X324" s="33">
        <v>0</v>
      </c>
      <c r="Y324" s="261"/>
      <c r="Z324" s="7"/>
    </row>
    <row r="325" spans="13:26" x14ac:dyDescent="0.2">
      <c r="M325" s="36">
        <v>323</v>
      </c>
      <c r="N325" s="51">
        <f t="shared" si="34"/>
        <v>98</v>
      </c>
      <c r="O325" s="51">
        <f>IF(OR(N324=0,N324=""),"",IF($C$7&lt;system!I324,"",system!I324))</f>
        <v>27</v>
      </c>
      <c r="P325" s="125">
        <f t="shared" si="35"/>
        <v>51898</v>
      </c>
      <c r="Q325" s="52">
        <f>IF(OR(N324=0,N324="",O325=""),"",IF(N325&lt;0,"",VLOOKUP(O325,system!$A$2:$B$36,2,FALSE)))</f>
        <v>1.8499999999999999E-2</v>
      </c>
      <c r="R325" s="53">
        <f t="shared" si="36"/>
        <v>10587447</v>
      </c>
      <c r="S325" s="53">
        <f>IF(OR(N324=0,N324="",O325=""),"",IF(R325&lt;VLOOKUP(O325,system!$A$2:$F$36,6,FALSE),R325,VLOOKUP(O325,system!$A$2:$F$36,6,FALSE)))</f>
        <v>116484</v>
      </c>
      <c r="T325" s="53">
        <f t="shared" si="37"/>
        <v>16322</v>
      </c>
      <c r="U325" s="53">
        <f t="shared" si="38"/>
        <v>100162</v>
      </c>
      <c r="V325" s="53">
        <f t="shared" si="39"/>
        <v>0</v>
      </c>
      <c r="W325" s="250"/>
      <c r="X325" s="33">
        <v>0</v>
      </c>
      <c r="Y325" s="261"/>
      <c r="Z325" s="7"/>
    </row>
    <row r="326" spans="13:26" x14ac:dyDescent="0.2">
      <c r="M326" s="41">
        <v>324</v>
      </c>
      <c r="N326" s="42">
        <f t="shared" si="34"/>
        <v>97</v>
      </c>
      <c r="O326" s="42">
        <f>IF(OR(N325=0,N325=""),"",IF($C$7&lt;system!I325,"",system!I325))</f>
        <v>27</v>
      </c>
      <c r="P326" s="126">
        <f t="shared" si="35"/>
        <v>51926</v>
      </c>
      <c r="Q326" s="43">
        <f>IF(OR(N325=0,N325="",O326=""),"",IF(N326&lt;0,"",VLOOKUP(O326,system!$A$2:$B$36,2,FALSE)))</f>
        <v>1.8499999999999999E-2</v>
      </c>
      <c r="R326" s="44">
        <f t="shared" si="36"/>
        <v>10487285</v>
      </c>
      <c r="S326" s="44">
        <f>IF(OR(N325=0,N325="",O326=""),"",IF(R326&lt;VLOOKUP(O326,system!$A$2:$F$36,6,FALSE),R326,VLOOKUP(O326,system!$A$2:$F$36,6,FALSE)))</f>
        <v>116484</v>
      </c>
      <c r="T326" s="44">
        <f t="shared" si="37"/>
        <v>16167</v>
      </c>
      <c r="U326" s="44">
        <f t="shared" si="38"/>
        <v>100317</v>
      </c>
      <c r="V326" s="44">
        <f t="shared" si="39"/>
        <v>0</v>
      </c>
      <c r="W326" s="251"/>
      <c r="X326" s="34">
        <v>0</v>
      </c>
      <c r="Y326" s="262"/>
      <c r="Z326" s="7"/>
    </row>
    <row r="327" spans="13:26" x14ac:dyDescent="0.2">
      <c r="M327" s="35">
        <v>325</v>
      </c>
      <c r="N327" s="48">
        <f t="shared" si="34"/>
        <v>96</v>
      </c>
      <c r="O327" s="48">
        <f>IF(OR(N326=0,N326=""),"",IF($C$7&lt;system!I326,"",system!I326))</f>
        <v>28</v>
      </c>
      <c r="P327" s="123">
        <f t="shared" si="35"/>
        <v>51957</v>
      </c>
      <c r="Q327" s="49">
        <f>IF(OR(N326=0,N326="",O327=""),"",IF(N327&lt;0,"",VLOOKUP(O327,system!$A$2:$B$36,2,FALSE)))</f>
        <v>1.8499999999999999E-2</v>
      </c>
      <c r="R327" s="50">
        <f t="shared" si="36"/>
        <v>10386968</v>
      </c>
      <c r="S327" s="50">
        <f>IF(OR(N326=0,N326="",O327=""),"",IF(R327&lt;VLOOKUP(O327,system!$A$2:$F$36,6,FALSE),R327,VLOOKUP(O327,system!$A$2:$F$36,6,FALSE)))</f>
        <v>116484</v>
      </c>
      <c r="T327" s="50">
        <f t="shared" si="37"/>
        <v>16013</v>
      </c>
      <c r="U327" s="50">
        <f t="shared" si="38"/>
        <v>100471</v>
      </c>
      <c r="V327" s="50">
        <f t="shared" si="39"/>
        <v>0</v>
      </c>
      <c r="W327" s="249">
        <f>IF(ISNA(VLOOKUP(O327,$B$28:$C$62,2,FALSE)),0,VLOOKUP(O327,$B$28:$C$62,2,FALSE))</f>
        <v>0</v>
      </c>
      <c r="X327" s="32">
        <v>0</v>
      </c>
      <c r="Y327" s="263">
        <f>IF(O327="","",ROUND(system!$AJ$5/100*R327,-2))</f>
        <v>56800</v>
      </c>
      <c r="Z327" s="7"/>
    </row>
    <row r="328" spans="13:26" x14ac:dyDescent="0.2">
      <c r="M328" s="160">
        <v>326</v>
      </c>
      <c r="N328" s="161">
        <f t="shared" si="34"/>
        <v>95</v>
      </c>
      <c r="O328" s="161">
        <f>IF(OR(N327=0,N327=""),"",IF($C$7&lt;system!I327,"",system!I327))</f>
        <v>28</v>
      </c>
      <c r="P328" s="162">
        <f t="shared" si="35"/>
        <v>51987</v>
      </c>
      <c r="Q328" s="163">
        <f>IF(OR(N327=0,N327="",O328=""),"",IF(N328&lt;0,"",VLOOKUP(O328,system!$A$2:$B$36,2,FALSE)))</f>
        <v>1.8499999999999999E-2</v>
      </c>
      <c r="R328" s="164">
        <f t="shared" si="36"/>
        <v>10286497</v>
      </c>
      <c r="S328" s="164">
        <f>IF(OR(N327=0,N327="",O328=""),"",IF(R328&lt;VLOOKUP(O328,system!$A$2:$F$36,6,FALSE),R328,VLOOKUP(O328,system!$A$2:$F$36,6,FALSE)))</f>
        <v>116484</v>
      </c>
      <c r="T328" s="164">
        <f t="shared" si="37"/>
        <v>15858</v>
      </c>
      <c r="U328" s="164">
        <f t="shared" si="38"/>
        <v>100626</v>
      </c>
      <c r="V328" s="164">
        <f t="shared" si="39"/>
        <v>0</v>
      </c>
      <c r="W328" s="250"/>
      <c r="X328" s="33">
        <v>0</v>
      </c>
      <c r="Y328" s="264"/>
      <c r="Z328" s="7"/>
    </row>
    <row r="329" spans="13:26" x14ac:dyDescent="0.2">
      <c r="M329" s="36">
        <v>327</v>
      </c>
      <c r="N329" s="51">
        <f t="shared" si="34"/>
        <v>94</v>
      </c>
      <c r="O329" s="51">
        <f>IF(OR(N328=0,N328=""),"",IF($C$7&lt;system!I328,"",system!I328))</f>
        <v>28</v>
      </c>
      <c r="P329" s="125">
        <f t="shared" si="35"/>
        <v>52018</v>
      </c>
      <c r="Q329" s="52">
        <f>IF(OR(N328=0,N328="",O329=""),"",IF(N329&lt;0,"",VLOOKUP(O329,system!$A$2:$B$36,2,FALSE)))</f>
        <v>1.8499999999999999E-2</v>
      </c>
      <c r="R329" s="53">
        <f t="shared" si="36"/>
        <v>10185871</v>
      </c>
      <c r="S329" s="53">
        <f>IF(OR(N328=0,N328="",O329=""),"",IF(R329&lt;VLOOKUP(O329,system!$A$2:$F$36,6,FALSE),R329,VLOOKUP(O329,system!$A$2:$F$36,6,FALSE)))</f>
        <v>116484</v>
      </c>
      <c r="T329" s="53">
        <f t="shared" si="37"/>
        <v>15703</v>
      </c>
      <c r="U329" s="53">
        <f t="shared" si="38"/>
        <v>100781</v>
      </c>
      <c r="V329" s="53">
        <f t="shared" si="39"/>
        <v>0</v>
      </c>
      <c r="W329" s="250"/>
      <c r="X329" s="33">
        <v>0</v>
      </c>
      <c r="Y329" s="264"/>
      <c r="Z329" s="7"/>
    </row>
    <row r="330" spans="13:26" x14ac:dyDescent="0.2">
      <c r="M330" s="160">
        <v>328</v>
      </c>
      <c r="N330" s="161">
        <f t="shared" si="34"/>
        <v>93</v>
      </c>
      <c r="O330" s="161">
        <f>IF(OR(N329=0,N329=""),"",IF($C$7&lt;system!I329,"",system!I329))</f>
        <v>28</v>
      </c>
      <c r="P330" s="162">
        <f t="shared" si="35"/>
        <v>52048</v>
      </c>
      <c r="Q330" s="163">
        <f>IF(OR(N329=0,N329="",O330=""),"",IF(N330&lt;0,"",VLOOKUP(O330,system!$A$2:$B$36,2,FALSE)))</f>
        <v>1.8499999999999999E-2</v>
      </c>
      <c r="R330" s="164">
        <f t="shared" si="36"/>
        <v>10085090</v>
      </c>
      <c r="S330" s="164">
        <f>IF(OR(N329=0,N329="",O330=""),"",IF(R330&lt;VLOOKUP(O330,system!$A$2:$F$36,6,FALSE),R330,VLOOKUP(O330,system!$A$2:$F$36,6,FALSE)))</f>
        <v>116484</v>
      </c>
      <c r="T330" s="164">
        <f t="shared" si="37"/>
        <v>15547</v>
      </c>
      <c r="U330" s="164">
        <f t="shared" si="38"/>
        <v>100937</v>
      </c>
      <c r="V330" s="164">
        <f t="shared" si="39"/>
        <v>0</v>
      </c>
      <c r="W330" s="250"/>
      <c r="X330" s="33">
        <v>0</v>
      </c>
      <c r="Y330" s="264"/>
      <c r="Z330" s="7"/>
    </row>
    <row r="331" spans="13:26" x14ac:dyDescent="0.2">
      <c r="M331" s="36">
        <v>329</v>
      </c>
      <c r="N331" s="51">
        <f t="shared" si="34"/>
        <v>92</v>
      </c>
      <c r="O331" s="51">
        <f>IF(OR(N330=0,N330=""),"",IF($C$7&lt;system!I330,"",system!I330))</f>
        <v>28</v>
      </c>
      <c r="P331" s="125">
        <f t="shared" si="35"/>
        <v>52079</v>
      </c>
      <c r="Q331" s="52">
        <f>IF(OR(N330=0,N330="",O331=""),"",IF(N331&lt;0,"",VLOOKUP(O331,system!$A$2:$B$36,2,FALSE)))</f>
        <v>1.8499999999999999E-2</v>
      </c>
      <c r="R331" s="53">
        <f t="shared" si="36"/>
        <v>9984153</v>
      </c>
      <c r="S331" s="53">
        <f>IF(OR(N330=0,N330="",O331=""),"",IF(R331&lt;VLOOKUP(O331,system!$A$2:$F$36,6,FALSE),R331,VLOOKUP(O331,system!$A$2:$F$36,6,FALSE)))</f>
        <v>116484</v>
      </c>
      <c r="T331" s="53">
        <f t="shared" si="37"/>
        <v>15392</v>
      </c>
      <c r="U331" s="53">
        <f t="shared" si="38"/>
        <v>101092</v>
      </c>
      <c r="V331" s="53">
        <f t="shared" si="39"/>
        <v>0</v>
      </c>
      <c r="W331" s="250"/>
      <c r="X331" s="33">
        <v>0</v>
      </c>
      <c r="Y331" s="264"/>
      <c r="Z331" s="7"/>
    </row>
    <row r="332" spans="13:26" x14ac:dyDescent="0.2">
      <c r="M332" s="160">
        <v>330</v>
      </c>
      <c r="N332" s="161">
        <f t="shared" si="34"/>
        <v>91</v>
      </c>
      <c r="O332" s="161">
        <f>IF(OR(N331=0,N331=""),"",IF($C$7&lt;system!I331,"",system!I331))</f>
        <v>28</v>
      </c>
      <c r="P332" s="162">
        <f t="shared" si="35"/>
        <v>52110</v>
      </c>
      <c r="Q332" s="163">
        <f>IF(OR(N331=0,N331="",O332=""),"",IF(N332&lt;0,"",VLOOKUP(O332,system!$A$2:$B$36,2,FALSE)))</f>
        <v>1.8499999999999999E-2</v>
      </c>
      <c r="R332" s="164">
        <f t="shared" si="36"/>
        <v>9883061</v>
      </c>
      <c r="S332" s="164">
        <f>IF(OR(N331=0,N331="",O332=""),"",IF(R332&lt;VLOOKUP(O332,system!$A$2:$F$36,6,FALSE),R332,VLOOKUP(O332,system!$A$2:$F$36,6,FALSE)))</f>
        <v>116484</v>
      </c>
      <c r="T332" s="164">
        <f t="shared" si="37"/>
        <v>15236</v>
      </c>
      <c r="U332" s="164">
        <f t="shared" si="38"/>
        <v>101248</v>
      </c>
      <c r="V332" s="164">
        <f t="shared" si="39"/>
        <v>0</v>
      </c>
      <c r="W332" s="250"/>
      <c r="X332" s="33">
        <v>0</v>
      </c>
      <c r="Y332" s="264"/>
      <c r="Z332" s="7"/>
    </row>
    <row r="333" spans="13:26" x14ac:dyDescent="0.2">
      <c r="M333" s="36">
        <v>331</v>
      </c>
      <c r="N333" s="51">
        <f t="shared" si="34"/>
        <v>90</v>
      </c>
      <c r="O333" s="51">
        <f>IF(OR(N332=0,N332=""),"",IF($C$7&lt;system!I332,"",system!I332))</f>
        <v>28</v>
      </c>
      <c r="P333" s="125">
        <f t="shared" si="35"/>
        <v>52140</v>
      </c>
      <c r="Q333" s="52">
        <f>IF(OR(N332=0,N332="",O333=""),"",IF(N333&lt;0,"",VLOOKUP(O333,system!$A$2:$B$36,2,FALSE)))</f>
        <v>1.8499999999999999E-2</v>
      </c>
      <c r="R333" s="53">
        <f t="shared" si="36"/>
        <v>9781813</v>
      </c>
      <c r="S333" s="53">
        <f>IF(OR(N332=0,N332="",O333=""),"",IF(R333&lt;VLOOKUP(O333,system!$A$2:$F$36,6,FALSE),R333,VLOOKUP(O333,system!$A$2:$F$36,6,FALSE)))</f>
        <v>116484</v>
      </c>
      <c r="T333" s="53">
        <f t="shared" si="37"/>
        <v>15080</v>
      </c>
      <c r="U333" s="53">
        <f t="shared" si="38"/>
        <v>101404</v>
      </c>
      <c r="V333" s="53">
        <f t="shared" si="39"/>
        <v>0</v>
      </c>
      <c r="W333" s="250"/>
      <c r="X333" s="33">
        <v>0</v>
      </c>
      <c r="Y333" s="264"/>
      <c r="Z333" s="7"/>
    </row>
    <row r="334" spans="13:26" x14ac:dyDescent="0.2">
      <c r="M334" s="160">
        <v>332</v>
      </c>
      <c r="N334" s="161">
        <f t="shared" si="34"/>
        <v>89</v>
      </c>
      <c r="O334" s="161">
        <f>IF(OR(N333=0,N333=""),"",IF($C$7&lt;system!I333,"",system!I333))</f>
        <v>28</v>
      </c>
      <c r="P334" s="162">
        <f t="shared" si="35"/>
        <v>52171</v>
      </c>
      <c r="Q334" s="163">
        <f>IF(OR(N333=0,N333="",O334=""),"",IF(N334&lt;0,"",VLOOKUP(O334,system!$A$2:$B$36,2,FALSE)))</f>
        <v>1.8499999999999999E-2</v>
      </c>
      <c r="R334" s="164">
        <f t="shared" si="36"/>
        <v>9680409</v>
      </c>
      <c r="S334" s="164">
        <f>IF(OR(N333=0,N333="",O334=""),"",IF(R334&lt;VLOOKUP(O334,system!$A$2:$F$36,6,FALSE),R334,VLOOKUP(O334,system!$A$2:$F$36,6,FALSE)))</f>
        <v>116484</v>
      </c>
      <c r="T334" s="164">
        <f t="shared" si="37"/>
        <v>14923</v>
      </c>
      <c r="U334" s="164">
        <f t="shared" si="38"/>
        <v>101561</v>
      </c>
      <c r="V334" s="164">
        <f t="shared" si="39"/>
        <v>0</v>
      </c>
      <c r="W334" s="250"/>
      <c r="X334" s="33">
        <v>0</v>
      </c>
      <c r="Y334" s="264"/>
      <c r="Z334" s="7"/>
    </row>
    <row r="335" spans="13:26" x14ac:dyDescent="0.2">
      <c r="M335" s="36">
        <v>333</v>
      </c>
      <c r="N335" s="51">
        <f t="shared" si="34"/>
        <v>88</v>
      </c>
      <c r="O335" s="51">
        <f>IF(OR(N334=0,N334=""),"",IF($C$7&lt;system!I334,"",system!I334))</f>
        <v>28</v>
      </c>
      <c r="P335" s="125">
        <f t="shared" si="35"/>
        <v>52201</v>
      </c>
      <c r="Q335" s="52">
        <f>IF(OR(N334=0,N334="",O335=""),"",IF(N335&lt;0,"",VLOOKUP(O335,system!$A$2:$B$36,2,FALSE)))</f>
        <v>1.8499999999999999E-2</v>
      </c>
      <c r="R335" s="53">
        <f t="shared" si="36"/>
        <v>9578848</v>
      </c>
      <c r="S335" s="53">
        <f>IF(OR(N334=0,N334="",O335=""),"",IF(R335&lt;VLOOKUP(O335,system!$A$2:$F$36,6,FALSE),R335,VLOOKUP(O335,system!$A$2:$F$36,6,FALSE)))</f>
        <v>116484</v>
      </c>
      <c r="T335" s="53">
        <f t="shared" si="37"/>
        <v>14767</v>
      </c>
      <c r="U335" s="53">
        <f t="shared" si="38"/>
        <v>101717</v>
      </c>
      <c r="V335" s="53">
        <f t="shared" si="39"/>
        <v>0</v>
      </c>
      <c r="W335" s="250"/>
      <c r="X335" s="33">
        <v>0</v>
      </c>
      <c r="Y335" s="264"/>
      <c r="Z335" s="7"/>
    </row>
    <row r="336" spans="13:26" x14ac:dyDescent="0.2">
      <c r="M336" s="160">
        <v>334</v>
      </c>
      <c r="N336" s="161">
        <f t="shared" si="34"/>
        <v>87</v>
      </c>
      <c r="O336" s="161">
        <f>IF(OR(N335=0,N335=""),"",IF($C$7&lt;system!I335,"",system!I335))</f>
        <v>28</v>
      </c>
      <c r="P336" s="162">
        <f t="shared" si="35"/>
        <v>52232</v>
      </c>
      <c r="Q336" s="163">
        <f>IF(OR(N335=0,N335="",O336=""),"",IF(N336&lt;0,"",VLOOKUP(O336,system!$A$2:$B$36,2,FALSE)))</f>
        <v>1.8499999999999999E-2</v>
      </c>
      <c r="R336" s="164">
        <f t="shared" si="36"/>
        <v>9477131</v>
      </c>
      <c r="S336" s="164">
        <f>IF(OR(N335=0,N335="",O336=""),"",IF(R336&lt;VLOOKUP(O336,system!$A$2:$F$36,6,FALSE),R336,VLOOKUP(O336,system!$A$2:$F$36,6,FALSE)))</f>
        <v>116484</v>
      </c>
      <c r="T336" s="164">
        <f t="shared" si="37"/>
        <v>14610</v>
      </c>
      <c r="U336" s="164">
        <f t="shared" si="38"/>
        <v>101874</v>
      </c>
      <c r="V336" s="164">
        <f t="shared" si="39"/>
        <v>0</v>
      </c>
      <c r="W336" s="250"/>
      <c r="X336" s="33">
        <v>0</v>
      </c>
      <c r="Y336" s="264"/>
      <c r="Z336" s="7"/>
    </row>
    <row r="337" spans="13:26" x14ac:dyDescent="0.2">
      <c r="M337" s="36">
        <v>335</v>
      </c>
      <c r="N337" s="51">
        <f t="shared" si="34"/>
        <v>86</v>
      </c>
      <c r="O337" s="51">
        <f>IF(OR(N336=0,N336=""),"",IF($C$7&lt;system!I336,"",system!I336))</f>
        <v>28</v>
      </c>
      <c r="P337" s="125">
        <f t="shared" si="35"/>
        <v>52263</v>
      </c>
      <c r="Q337" s="52">
        <f>IF(OR(N336=0,N336="",O337=""),"",IF(N337&lt;0,"",VLOOKUP(O337,system!$A$2:$B$36,2,FALSE)))</f>
        <v>1.8499999999999999E-2</v>
      </c>
      <c r="R337" s="53">
        <f t="shared" si="36"/>
        <v>9375257</v>
      </c>
      <c r="S337" s="53">
        <f>IF(OR(N336=0,N336="",O337=""),"",IF(R337&lt;VLOOKUP(O337,system!$A$2:$F$36,6,FALSE),R337,VLOOKUP(O337,system!$A$2:$F$36,6,FALSE)))</f>
        <v>116484</v>
      </c>
      <c r="T337" s="53">
        <f t="shared" si="37"/>
        <v>14453</v>
      </c>
      <c r="U337" s="53">
        <f t="shared" si="38"/>
        <v>102031</v>
      </c>
      <c r="V337" s="53">
        <f t="shared" si="39"/>
        <v>0</v>
      </c>
      <c r="W337" s="250"/>
      <c r="X337" s="33">
        <v>0</v>
      </c>
      <c r="Y337" s="264"/>
      <c r="Z337" s="7"/>
    </row>
    <row r="338" spans="13:26" x14ac:dyDescent="0.2">
      <c r="M338" s="165">
        <v>336</v>
      </c>
      <c r="N338" s="166">
        <f t="shared" si="34"/>
        <v>85</v>
      </c>
      <c r="O338" s="166">
        <f>IF(OR(N337=0,N337=""),"",IF($C$7&lt;system!I337,"",system!I337))</f>
        <v>28</v>
      </c>
      <c r="P338" s="167">
        <f t="shared" si="35"/>
        <v>52291</v>
      </c>
      <c r="Q338" s="168">
        <f>IF(OR(N337=0,N337="",O338=""),"",IF(N338&lt;0,"",VLOOKUP(O338,system!$A$2:$B$36,2,FALSE)))</f>
        <v>1.8499999999999999E-2</v>
      </c>
      <c r="R338" s="169">
        <f t="shared" si="36"/>
        <v>9273226</v>
      </c>
      <c r="S338" s="169">
        <f>IF(OR(N337=0,N337="",O338=""),"",IF(R338&lt;VLOOKUP(O338,system!$A$2:$F$36,6,FALSE),R338,VLOOKUP(O338,system!$A$2:$F$36,6,FALSE)))</f>
        <v>116484</v>
      </c>
      <c r="T338" s="169">
        <f t="shared" si="37"/>
        <v>14296</v>
      </c>
      <c r="U338" s="169">
        <f t="shared" si="38"/>
        <v>102188</v>
      </c>
      <c r="V338" s="169">
        <f t="shared" si="39"/>
        <v>0</v>
      </c>
      <c r="W338" s="251"/>
      <c r="X338" s="34">
        <v>0</v>
      </c>
      <c r="Y338" s="265"/>
      <c r="Z338" s="7"/>
    </row>
    <row r="339" spans="13:26" x14ac:dyDescent="0.2">
      <c r="M339" s="35">
        <v>337</v>
      </c>
      <c r="N339" s="48">
        <f t="shared" si="34"/>
        <v>84</v>
      </c>
      <c r="O339" s="48">
        <f>IF(OR(N338=0,N338=""),"",IF($C$7&lt;system!I338,"",system!I338))</f>
        <v>29</v>
      </c>
      <c r="P339" s="123">
        <f t="shared" si="35"/>
        <v>52322</v>
      </c>
      <c r="Q339" s="49">
        <f>IF(OR(N338=0,N338="",O339=""),"",IF(N339&lt;0,"",VLOOKUP(O339,system!$A$2:$B$36,2,FALSE)))</f>
        <v>1.8499999999999999E-2</v>
      </c>
      <c r="R339" s="50">
        <f t="shared" si="36"/>
        <v>9171038</v>
      </c>
      <c r="S339" s="50">
        <f>IF(OR(N338=0,N338="",O339=""),"",IF(R339&lt;VLOOKUP(O339,system!$A$2:$F$36,6,FALSE),R339,VLOOKUP(O339,system!$A$2:$F$36,6,FALSE)))</f>
        <v>116484</v>
      </c>
      <c r="T339" s="50">
        <f t="shared" si="37"/>
        <v>14138</v>
      </c>
      <c r="U339" s="50">
        <f t="shared" si="38"/>
        <v>102346</v>
      </c>
      <c r="V339" s="50">
        <f t="shared" si="39"/>
        <v>0</v>
      </c>
      <c r="W339" s="249">
        <f>IF(ISNA(VLOOKUP(O339,$B$28:$C$62,2,FALSE)),0,VLOOKUP(O339,$B$28:$C$62,2,FALSE))</f>
        <v>0</v>
      </c>
      <c r="X339" s="32">
        <v>0</v>
      </c>
      <c r="Y339" s="260">
        <f>IF(O339="","",ROUND(system!$AJ$5/100*R339,-2))</f>
        <v>50200</v>
      </c>
      <c r="Z339" s="7"/>
    </row>
    <row r="340" spans="13:26" x14ac:dyDescent="0.2">
      <c r="M340" s="37">
        <v>338</v>
      </c>
      <c r="N340" s="38">
        <f t="shared" si="34"/>
        <v>83</v>
      </c>
      <c r="O340" s="38">
        <f>IF(OR(N339=0,N339=""),"",IF($C$7&lt;system!I339,"",system!I339))</f>
        <v>29</v>
      </c>
      <c r="P340" s="124">
        <f t="shared" si="35"/>
        <v>52352</v>
      </c>
      <c r="Q340" s="39">
        <f>IF(OR(N339=0,N339="",O340=""),"",IF(N340&lt;0,"",VLOOKUP(O340,system!$A$2:$B$36,2,FALSE)))</f>
        <v>1.8499999999999999E-2</v>
      </c>
      <c r="R340" s="40">
        <f t="shared" si="36"/>
        <v>9068692</v>
      </c>
      <c r="S340" s="40">
        <f>IF(OR(N339=0,N339="",O340=""),"",IF(R340&lt;VLOOKUP(O340,system!$A$2:$F$36,6,FALSE),R340,VLOOKUP(O340,system!$A$2:$F$36,6,FALSE)))</f>
        <v>116484</v>
      </c>
      <c r="T340" s="40">
        <f t="shared" si="37"/>
        <v>13980</v>
      </c>
      <c r="U340" s="40">
        <f t="shared" si="38"/>
        <v>102504</v>
      </c>
      <c r="V340" s="40">
        <f t="shared" si="39"/>
        <v>0</v>
      </c>
      <c r="W340" s="250"/>
      <c r="X340" s="33">
        <v>0</v>
      </c>
      <c r="Y340" s="261"/>
      <c r="Z340" s="7"/>
    </row>
    <row r="341" spans="13:26" x14ac:dyDescent="0.2">
      <c r="M341" s="36">
        <v>339</v>
      </c>
      <c r="N341" s="51">
        <f t="shared" si="34"/>
        <v>82</v>
      </c>
      <c r="O341" s="51">
        <f>IF(OR(N340=0,N340=""),"",IF($C$7&lt;system!I340,"",system!I340))</f>
        <v>29</v>
      </c>
      <c r="P341" s="125">
        <f t="shared" si="35"/>
        <v>52383</v>
      </c>
      <c r="Q341" s="52">
        <f>IF(OR(N340=0,N340="",O341=""),"",IF(N341&lt;0,"",VLOOKUP(O341,system!$A$2:$B$36,2,FALSE)))</f>
        <v>1.8499999999999999E-2</v>
      </c>
      <c r="R341" s="53">
        <f t="shared" si="36"/>
        <v>8966188</v>
      </c>
      <c r="S341" s="53">
        <f>IF(OR(N340=0,N340="",O341=""),"",IF(R341&lt;VLOOKUP(O341,system!$A$2:$F$36,6,FALSE),R341,VLOOKUP(O341,system!$A$2:$F$36,6,FALSE)))</f>
        <v>116484</v>
      </c>
      <c r="T341" s="53">
        <f t="shared" si="37"/>
        <v>13822</v>
      </c>
      <c r="U341" s="53">
        <f t="shared" si="38"/>
        <v>102662</v>
      </c>
      <c r="V341" s="53">
        <f t="shared" si="39"/>
        <v>0</v>
      </c>
      <c r="W341" s="250"/>
      <c r="X341" s="33">
        <v>0</v>
      </c>
      <c r="Y341" s="261"/>
      <c r="Z341" s="7"/>
    </row>
    <row r="342" spans="13:26" x14ac:dyDescent="0.2">
      <c r="M342" s="37">
        <v>340</v>
      </c>
      <c r="N342" s="38">
        <f t="shared" si="34"/>
        <v>81</v>
      </c>
      <c r="O342" s="38">
        <f>IF(OR(N341=0,N341=""),"",IF($C$7&lt;system!I341,"",system!I341))</f>
        <v>29</v>
      </c>
      <c r="P342" s="124">
        <f t="shared" si="35"/>
        <v>52413</v>
      </c>
      <c r="Q342" s="39">
        <f>IF(OR(N341=0,N341="",O342=""),"",IF(N342&lt;0,"",VLOOKUP(O342,system!$A$2:$B$36,2,FALSE)))</f>
        <v>1.8499999999999999E-2</v>
      </c>
      <c r="R342" s="40">
        <f t="shared" si="36"/>
        <v>8863526</v>
      </c>
      <c r="S342" s="40">
        <f>IF(OR(N341=0,N341="",O342=""),"",IF(R342&lt;VLOOKUP(O342,system!$A$2:$F$36,6,FALSE),R342,VLOOKUP(O342,system!$A$2:$F$36,6,FALSE)))</f>
        <v>116484</v>
      </c>
      <c r="T342" s="40">
        <f t="shared" si="37"/>
        <v>13664</v>
      </c>
      <c r="U342" s="40">
        <f t="shared" si="38"/>
        <v>102820</v>
      </c>
      <c r="V342" s="40">
        <f t="shared" si="39"/>
        <v>0</v>
      </c>
      <c r="W342" s="250"/>
      <c r="X342" s="33">
        <v>0</v>
      </c>
      <c r="Y342" s="261"/>
      <c r="Z342" s="7"/>
    </row>
    <row r="343" spans="13:26" x14ac:dyDescent="0.2">
      <c r="M343" s="36">
        <v>341</v>
      </c>
      <c r="N343" s="51">
        <f t="shared" si="34"/>
        <v>80</v>
      </c>
      <c r="O343" s="51">
        <f>IF(OR(N342=0,N342=""),"",IF($C$7&lt;system!I342,"",system!I342))</f>
        <v>29</v>
      </c>
      <c r="P343" s="125">
        <f t="shared" si="35"/>
        <v>52444</v>
      </c>
      <c r="Q343" s="52">
        <f>IF(OR(N342=0,N342="",O343=""),"",IF(N343&lt;0,"",VLOOKUP(O343,system!$A$2:$B$36,2,FALSE)))</f>
        <v>1.8499999999999999E-2</v>
      </c>
      <c r="R343" s="53">
        <f t="shared" si="36"/>
        <v>8760706</v>
      </c>
      <c r="S343" s="53">
        <f>IF(OR(N342=0,N342="",O343=""),"",IF(R343&lt;VLOOKUP(O343,system!$A$2:$F$36,6,FALSE),R343,VLOOKUP(O343,system!$A$2:$F$36,6,FALSE)))</f>
        <v>116484</v>
      </c>
      <c r="T343" s="53">
        <f t="shared" si="37"/>
        <v>13506</v>
      </c>
      <c r="U343" s="53">
        <f t="shared" si="38"/>
        <v>102978</v>
      </c>
      <c r="V343" s="53">
        <f t="shared" si="39"/>
        <v>0</v>
      </c>
      <c r="W343" s="250"/>
      <c r="X343" s="33">
        <v>0</v>
      </c>
      <c r="Y343" s="261"/>
      <c r="Z343" s="7"/>
    </row>
    <row r="344" spans="13:26" x14ac:dyDescent="0.2">
      <c r="M344" s="37">
        <v>342</v>
      </c>
      <c r="N344" s="38">
        <f t="shared" si="34"/>
        <v>79</v>
      </c>
      <c r="O344" s="38">
        <f>IF(OR(N343=0,N343=""),"",IF($C$7&lt;system!I343,"",system!I343))</f>
        <v>29</v>
      </c>
      <c r="P344" s="124">
        <f t="shared" si="35"/>
        <v>52475</v>
      </c>
      <c r="Q344" s="39">
        <f>IF(OR(N343=0,N343="",O344=""),"",IF(N344&lt;0,"",VLOOKUP(O344,system!$A$2:$B$36,2,FALSE)))</f>
        <v>1.8499999999999999E-2</v>
      </c>
      <c r="R344" s="40">
        <f t="shared" si="36"/>
        <v>8657728</v>
      </c>
      <c r="S344" s="40">
        <f>IF(OR(N343=0,N343="",O344=""),"",IF(R344&lt;VLOOKUP(O344,system!$A$2:$F$36,6,FALSE),R344,VLOOKUP(O344,system!$A$2:$F$36,6,FALSE)))</f>
        <v>116484</v>
      </c>
      <c r="T344" s="40">
        <f t="shared" si="37"/>
        <v>13347</v>
      </c>
      <c r="U344" s="40">
        <f t="shared" si="38"/>
        <v>103137</v>
      </c>
      <c r="V344" s="40">
        <f t="shared" si="39"/>
        <v>0</v>
      </c>
      <c r="W344" s="250"/>
      <c r="X344" s="33">
        <v>0</v>
      </c>
      <c r="Y344" s="261"/>
      <c r="Z344" s="7"/>
    </row>
    <row r="345" spans="13:26" x14ac:dyDescent="0.2">
      <c r="M345" s="36">
        <v>343</v>
      </c>
      <c r="N345" s="51">
        <f t="shared" si="34"/>
        <v>78</v>
      </c>
      <c r="O345" s="51">
        <f>IF(OR(N344=0,N344=""),"",IF($C$7&lt;system!I344,"",system!I344))</f>
        <v>29</v>
      </c>
      <c r="P345" s="125">
        <f t="shared" si="35"/>
        <v>52505</v>
      </c>
      <c r="Q345" s="52">
        <f>IF(OR(N344=0,N344="",O345=""),"",IF(N345&lt;0,"",VLOOKUP(O345,system!$A$2:$B$36,2,FALSE)))</f>
        <v>1.8499999999999999E-2</v>
      </c>
      <c r="R345" s="53">
        <f t="shared" si="36"/>
        <v>8554591</v>
      </c>
      <c r="S345" s="53">
        <f>IF(OR(N344=0,N344="",O345=""),"",IF(R345&lt;VLOOKUP(O345,system!$A$2:$F$36,6,FALSE),R345,VLOOKUP(O345,system!$A$2:$F$36,6,FALSE)))</f>
        <v>116484</v>
      </c>
      <c r="T345" s="53">
        <f t="shared" si="37"/>
        <v>13188</v>
      </c>
      <c r="U345" s="53">
        <f t="shared" si="38"/>
        <v>103296</v>
      </c>
      <c r="V345" s="53">
        <f t="shared" si="39"/>
        <v>0</v>
      </c>
      <c r="W345" s="250"/>
      <c r="X345" s="33">
        <v>0</v>
      </c>
      <c r="Y345" s="261"/>
      <c r="Z345" s="7"/>
    </row>
    <row r="346" spans="13:26" x14ac:dyDescent="0.2">
      <c r="M346" s="37">
        <v>344</v>
      </c>
      <c r="N346" s="38">
        <f t="shared" si="34"/>
        <v>77</v>
      </c>
      <c r="O346" s="38">
        <f>IF(OR(N345=0,N345=""),"",IF($C$7&lt;system!I345,"",system!I345))</f>
        <v>29</v>
      </c>
      <c r="P346" s="124">
        <f t="shared" si="35"/>
        <v>52536</v>
      </c>
      <c r="Q346" s="39">
        <f>IF(OR(N345=0,N345="",O346=""),"",IF(N346&lt;0,"",VLOOKUP(O346,system!$A$2:$B$36,2,FALSE)))</f>
        <v>1.8499999999999999E-2</v>
      </c>
      <c r="R346" s="40">
        <f t="shared" si="36"/>
        <v>8451295</v>
      </c>
      <c r="S346" s="40">
        <f>IF(OR(N345=0,N345="",O346=""),"",IF(R346&lt;VLOOKUP(O346,system!$A$2:$F$36,6,FALSE),R346,VLOOKUP(O346,system!$A$2:$F$36,6,FALSE)))</f>
        <v>116484</v>
      </c>
      <c r="T346" s="40">
        <f t="shared" si="37"/>
        <v>13029</v>
      </c>
      <c r="U346" s="40">
        <f t="shared" si="38"/>
        <v>103455</v>
      </c>
      <c r="V346" s="40">
        <f t="shared" si="39"/>
        <v>0</v>
      </c>
      <c r="W346" s="250"/>
      <c r="X346" s="33">
        <v>0</v>
      </c>
      <c r="Y346" s="261"/>
      <c r="Z346" s="7"/>
    </row>
    <row r="347" spans="13:26" x14ac:dyDescent="0.2">
      <c r="M347" s="36">
        <v>345</v>
      </c>
      <c r="N347" s="51">
        <f t="shared" si="34"/>
        <v>76</v>
      </c>
      <c r="O347" s="51">
        <f>IF(OR(N346=0,N346=""),"",IF($C$7&lt;system!I346,"",system!I346))</f>
        <v>29</v>
      </c>
      <c r="P347" s="125">
        <f t="shared" si="35"/>
        <v>52566</v>
      </c>
      <c r="Q347" s="52">
        <f>IF(OR(N346=0,N346="",O347=""),"",IF(N347&lt;0,"",VLOOKUP(O347,system!$A$2:$B$36,2,FALSE)))</f>
        <v>1.8499999999999999E-2</v>
      </c>
      <c r="R347" s="53">
        <f t="shared" si="36"/>
        <v>8347840</v>
      </c>
      <c r="S347" s="53">
        <f>IF(OR(N346=0,N346="",O347=""),"",IF(R347&lt;VLOOKUP(O347,system!$A$2:$F$36,6,FALSE),R347,VLOOKUP(O347,system!$A$2:$F$36,6,FALSE)))</f>
        <v>116484</v>
      </c>
      <c r="T347" s="53">
        <f t="shared" si="37"/>
        <v>12869</v>
      </c>
      <c r="U347" s="53">
        <f t="shared" si="38"/>
        <v>103615</v>
      </c>
      <c r="V347" s="53">
        <f t="shared" si="39"/>
        <v>0</v>
      </c>
      <c r="W347" s="250"/>
      <c r="X347" s="33">
        <v>0</v>
      </c>
      <c r="Y347" s="261"/>
      <c r="Z347" s="7"/>
    </row>
    <row r="348" spans="13:26" x14ac:dyDescent="0.2">
      <c r="M348" s="37">
        <v>346</v>
      </c>
      <c r="N348" s="38">
        <f t="shared" si="34"/>
        <v>75</v>
      </c>
      <c r="O348" s="38">
        <f>IF(OR(N347=0,N347=""),"",IF($C$7&lt;system!I347,"",system!I347))</f>
        <v>29</v>
      </c>
      <c r="P348" s="124">
        <f t="shared" si="35"/>
        <v>52597</v>
      </c>
      <c r="Q348" s="39">
        <f>IF(OR(N347=0,N347="",O348=""),"",IF(N348&lt;0,"",VLOOKUP(O348,system!$A$2:$B$36,2,FALSE)))</f>
        <v>1.8499999999999999E-2</v>
      </c>
      <c r="R348" s="40">
        <f t="shared" si="36"/>
        <v>8244225</v>
      </c>
      <c r="S348" s="40">
        <f>IF(OR(N347=0,N347="",O348=""),"",IF(R348&lt;VLOOKUP(O348,system!$A$2:$F$36,6,FALSE),R348,VLOOKUP(O348,system!$A$2:$F$36,6,FALSE)))</f>
        <v>116484</v>
      </c>
      <c r="T348" s="40">
        <f t="shared" si="37"/>
        <v>12709</v>
      </c>
      <c r="U348" s="40">
        <f t="shared" si="38"/>
        <v>103775</v>
      </c>
      <c r="V348" s="40">
        <f t="shared" si="39"/>
        <v>0</v>
      </c>
      <c r="W348" s="250"/>
      <c r="X348" s="33">
        <v>0</v>
      </c>
      <c r="Y348" s="261"/>
      <c r="Z348" s="7"/>
    </row>
    <row r="349" spans="13:26" x14ac:dyDescent="0.2">
      <c r="M349" s="36">
        <v>347</v>
      </c>
      <c r="N349" s="51">
        <f t="shared" si="34"/>
        <v>74</v>
      </c>
      <c r="O349" s="51">
        <f>IF(OR(N348=0,N348=""),"",IF($C$7&lt;system!I348,"",system!I348))</f>
        <v>29</v>
      </c>
      <c r="P349" s="125">
        <f t="shared" si="35"/>
        <v>52628</v>
      </c>
      <c r="Q349" s="52">
        <f>IF(OR(N348=0,N348="",O349=""),"",IF(N349&lt;0,"",VLOOKUP(O349,system!$A$2:$B$36,2,FALSE)))</f>
        <v>1.8499999999999999E-2</v>
      </c>
      <c r="R349" s="53">
        <f t="shared" si="36"/>
        <v>8140450</v>
      </c>
      <c r="S349" s="53">
        <f>IF(OR(N348=0,N348="",O349=""),"",IF(R349&lt;VLOOKUP(O349,system!$A$2:$F$36,6,FALSE),R349,VLOOKUP(O349,system!$A$2:$F$36,6,FALSE)))</f>
        <v>116484</v>
      </c>
      <c r="T349" s="53">
        <f t="shared" si="37"/>
        <v>12549</v>
      </c>
      <c r="U349" s="53">
        <f t="shared" si="38"/>
        <v>103935</v>
      </c>
      <c r="V349" s="53">
        <f t="shared" si="39"/>
        <v>0</v>
      </c>
      <c r="W349" s="250"/>
      <c r="X349" s="33">
        <v>0</v>
      </c>
      <c r="Y349" s="261"/>
      <c r="Z349" s="7"/>
    </row>
    <row r="350" spans="13:26" x14ac:dyDescent="0.2">
      <c r="M350" s="41">
        <v>348</v>
      </c>
      <c r="N350" s="42">
        <f t="shared" si="34"/>
        <v>73</v>
      </c>
      <c r="O350" s="42">
        <f>IF(OR(N349=0,N349=""),"",IF($C$7&lt;system!I349,"",system!I349))</f>
        <v>29</v>
      </c>
      <c r="P350" s="126">
        <f t="shared" si="35"/>
        <v>52657</v>
      </c>
      <c r="Q350" s="43">
        <f>IF(OR(N349=0,N349="",O350=""),"",IF(N350&lt;0,"",VLOOKUP(O350,system!$A$2:$B$36,2,FALSE)))</f>
        <v>1.8499999999999999E-2</v>
      </c>
      <c r="R350" s="44">
        <f t="shared" si="36"/>
        <v>8036515</v>
      </c>
      <c r="S350" s="44">
        <f>IF(OR(N349=0,N349="",O350=""),"",IF(R350&lt;VLOOKUP(O350,system!$A$2:$F$36,6,FALSE),R350,VLOOKUP(O350,system!$A$2:$F$36,6,FALSE)))</f>
        <v>116484</v>
      </c>
      <c r="T350" s="44">
        <f t="shared" si="37"/>
        <v>12389</v>
      </c>
      <c r="U350" s="44">
        <f t="shared" si="38"/>
        <v>104095</v>
      </c>
      <c r="V350" s="44">
        <f t="shared" si="39"/>
        <v>0</v>
      </c>
      <c r="W350" s="251"/>
      <c r="X350" s="34">
        <v>0</v>
      </c>
      <c r="Y350" s="262"/>
      <c r="Z350" s="7"/>
    </row>
    <row r="351" spans="13:26" x14ac:dyDescent="0.2">
      <c r="M351" s="35">
        <v>349</v>
      </c>
      <c r="N351" s="48">
        <f t="shared" si="34"/>
        <v>72</v>
      </c>
      <c r="O351" s="48">
        <f>IF(OR(N350=0,N350=""),"",IF($C$7&lt;system!I350,"",system!I350))</f>
        <v>30</v>
      </c>
      <c r="P351" s="123">
        <f t="shared" si="35"/>
        <v>52688</v>
      </c>
      <c r="Q351" s="49">
        <f>IF(OR(N350=0,N350="",O351=""),"",IF(N351&lt;0,"",VLOOKUP(O351,system!$A$2:$B$36,2,FALSE)))</f>
        <v>1.8499999999999999E-2</v>
      </c>
      <c r="R351" s="50">
        <f t="shared" si="36"/>
        <v>7932420</v>
      </c>
      <c r="S351" s="50">
        <f>IF(OR(N350=0,N350="",O351=""),"",IF(R351&lt;VLOOKUP(O351,system!$A$2:$F$36,6,FALSE),R351,VLOOKUP(O351,system!$A$2:$F$36,6,FALSE)))</f>
        <v>116484</v>
      </c>
      <c r="T351" s="50">
        <f t="shared" si="37"/>
        <v>12229</v>
      </c>
      <c r="U351" s="50">
        <f t="shared" si="38"/>
        <v>104255</v>
      </c>
      <c r="V351" s="50">
        <f t="shared" si="39"/>
        <v>0</v>
      </c>
      <c r="W351" s="249">
        <f>IF(ISNA(VLOOKUP(O351,$B$28:$C$62,2,FALSE)),0,VLOOKUP(O351,$B$28:$C$62,2,FALSE))</f>
        <v>0</v>
      </c>
      <c r="X351" s="32">
        <v>0</v>
      </c>
      <c r="Y351" s="263">
        <f>IF(O351="","",ROUND(system!$AJ$5/100*R351,-2))</f>
        <v>43400</v>
      </c>
      <c r="Z351" s="7"/>
    </row>
    <row r="352" spans="13:26" x14ac:dyDescent="0.2">
      <c r="M352" s="160">
        <v>350</v>
      </c>
      <c r="N352" s="161">
        <f t="shared" si="34"/>
        <v>71</v>
      </c>
      <c r="O352" s="161">
        <f>IF(OR(N351=0,N351=""),"",IF($C$7&lt;system!I351,"",system!I351))</f>
        <v>30</v>
      </c>
      <c r="P352" s="162">
        <f t="shared" si="35"/>
        <v>52718</v>
      </c>
      <c r="Q352" s="163">
        <f>IF(OR(N351=0,N351="",O352=""),"",IF(N352&lt;0,"",VLOOKUP(O352,system!$A$2:$B$36,2,FALSE)))</f>
        <v>1.8499999999999999E-2</v>
      </c>
      <c r="R352" s="164">
        <f t="shared" si="36"/>
        <v>7828165</v>
      </c>
      <c r="S352" s="164">
        <f>IF(OR(N351=0,N351="",O352=""),"",IF(R352&lt;VLOOKUP(O352,system!$A$2:$F$36,6,FALSE),R352,VLOOKUP(O352,system!$A$2:$F$36,6,FALSE)))</f>
        <v>116484</v>
      </c>
      <c r="T352" s="164">
        <f t="shared" si="37"/>
        <v>12068</v>
      </c>
      <c r="U352" s="164">
        <f t="shared" si="38"/>
        <v>104416</v>
      </c>
      <c r="V352" s="164">
        <f t="shared" si="39"/>
        <v>0</v>
      </c>
      <c r="W352" s="250"/>
      <c r="X352" s="33">
        <v>0</v>
      </c>
      <c r="Y352" s="264"/>
      <c r="Z352" s="7"/>
    </row>
    <row r="353" spans="13:26" x14ac:dyDescent="0.2">
      <c r="M353" s="36">
        <v>351</v>
      </c>
      <c r="N353" s="51">
        <f t="shared" si="34"/>
        <v>70</v>
      </c>
      <c r="O353" s="51">
        <f>IF(OR(N352=0,N352=""),"",IF($C$7&lt;system!I352,"",system!I352))</f>
        <v>30</v>
      </c>
      <c r="P353" s="125">
        <f t="shared" si="35"/>
        <v>52749</v>
      </c>
      <c r="Q353" s="52">
        <f>IF(OR(N352=0,N352="",O353=""),"",IF(N353&lt;0,"",VLOOKUP(O353,system!$A$2:$B$36,2,FALSE)))</f>
        <v>1.8499999999999999E-2</v>
      </c>
      <c r="R353" s="53">
        <f t="shared" si="36"/>
        <v>7723749</v>
      </c>
      <c r="S353" s="53">
        <f>IF(OR(N352=0,N352="",O353=""),"",IF(R353&lt;VLOOKUP(O353,system!$A$2:$F$36,6,FALSE),R353,VLOOKUP(O353,system!$A$2:$F$36,6,FALSE)))</f>
        <v>116484</v>
      </c>
      <c r="T353" s="53">
        <f t="shared" si="37"/>
        <v>11907</v>
      </c>
      <c r="U353" s="53">
        <f t="shared" si="38"/>
        <v>104577</v>
      </c>
      <c r="V353" s="53">
        <f t="shared" si="39"/>
        <v>0</v>
      </c>
      <c r="W353" s="250"/>
      <c r="X353" s="33">
        <v>0</v>
      </c>
      <c r="Y353" s="264"/>
      <c r="Z353" s="7"/>
    </row>
    <row r="354" spans="13:26" x14ac:dyDescent="0.2">
      <c r="M354" s="160">
        <v>352</v>
      </c>
      <c r="N354" s="161">
        <f t="shared" si="34"/>
        <v>69</v>
      </c>
      <c r="O354" s="161">
        <f>IF(OR(N353=0,N353=""),"",IF($C$7&lt;system!I353,"",system!I353))</f>
        <v>30</v>
      </c>
      <c r="P354" s="162">
        <f t="shared" si="35"/>
        <v>52779</v>
      </c>
      <c r="Q354" s="163">
        <f>IF(OR(N353=0,N353="",O354=""),"",IF(N354&lt;0,"",VLOOKUP(O354,system!$A$2:$B$36,2,FALSE)))</f>
        <v>1.8499999999999999E-2</v>
      </c>
      <c r="R354" s="164">
        <f t="shared" si="36"/>
        <v>7619172</v>
      </c>
      <c r="S354" s="164">
        <f>IF(OR(N353=0,N353="",O354=""),"",IF(R354&lt;VLOOKUP(O354,system!$A$2:$F$36,6,FALSE),R354,VLOOKUP(O354,system!$A$2:$F$36,6,FALSE)))</f>
        <v>116484</v>
      </c>
      <c r="T354" s="164">
        <f t="shared" si="37"/>
        <v>11746</v>
      </c>
      <c r="U354" s="164">
        <f t="shared" si="38"/>
        <v>104738</v>
      </c>
      <c r="V354" s="164">
        <f t="shared" si="39"/>
        <v>0</v>
      </c>
      <c r="W354" s="250"/>
      <c r="X354" s="33">
        <v>0</v>
      </c>
      <c r="Y354" s="264"/>
      <c r="Z354" s="7"/>
    </row>
    <row r="355" spans="13:26" x14ac:dyDescent="0.2">
      <c r="M355" s="36">
        <v>353</v>
      </c>
      <c r="N355" s="51">
        <f t="shared" si="34"/>
        <v>68</v>
      </c>
      <c r="O355" s="51">
        <f>IF(OR(N354=0,N354=""),"",IF($C$7&lt;system!I354,"",system!I354))</f>
        <v>30</v>
      </c>
      <c r="P355" s="125">
        <f t="shared" si="35"/>
        <v>52810</v>
      </c>
      <c r="Q355" s="52">
        <f>IF(OR(N354=0,N354="",O355=""),"",IF(N355&lt;0,"",VLOOKUP(O355,system!$A$2:$B$36,2,FALSE)))</f>
        <v>1.8499999999999999E-2</v>
      </c>
      <c r="R355" s="53">
        <f t="shared" si="36"/>
        <v>7514434</v>
      </c>
      <c r="S355" s="53">
        <f>IF(OR(N354=0,N354="",O355=""),"",IF(R355&lt;VLOOKUP(O355,system!$A$2:$F$36,6,FALSE),R355,VLOOKUP(O355,system!$A$2:$F$36,6,FALSE)))</f>
        <v>116484</v>
      </c>
      <c r="T355" s="53">
        <f t="shared" si="37"/>
        <v>11584</v>
      </c>
      <c r="U355" s="53">
        <f t="shared" si="38"/>
        <v>104900</v>
      </c>
      <c r="V355" s="53">
        <f t="shared" si="39"/>
        <v>0</v>
      </c>
      <c r="W355" s="250"/>
      <c r="X355" s="33">
        <v>0</v>
      </c>
      <c r="Y355" s="264"/>
      <c r="Z355" s="7"/>
    </row>
    <row r="356" spans="13:26" x14ac:dyDescent="0.2">
      <c r="M356" s="160">
        <v>354</v>
      </c>
      <c r="N356" s="161">
        <f t="shared" si="34"/>
        <v>67</v>
      </c>
      <c r="O356" s="161">
        <f>IF(OR(N355=0,N355=""),"",IF($C$7&lt;system!I355,"",system!I355))</f>
        <v>30</v>
      </c>
      <c r="P356" s="162">
        <f t="shared" si="35"/>
        <v>52841</v>
      </c>
      <c r="Q356" s="163">
        <f>IF(OR(N355=0,N355="",O356=""),"",IF(N356&lt;0,"",VLOOKUP(O356,system!$A$2:$B$36,2,FALSE)))</f>
        <v>1.8499999999999999E-2</v>
      </c>
      <c r="R356" s="164">
        <f t="shared" si="36"/>
        <v>7409534</v>
      </c>
      <c r="S356" s="164">
        <f>IF(OR(N355=0,N355="",O356=""),"",IF(R356&lt;VLOOKUP(O356,system!$A$2:$F$36,6,FALSE),R356,VLOOKUP(O356,system!$A$2:$F$36,6,FALSE)))</f>
        <v>116484</v>
      </c>
      <c r="T356" s="164">
        <f t="shared" si="37"/>
        <v>11423</v>
      </c>
      <c r="U356" s="164">
        <f t="shared" si="38"/>
        <v>105061</v>
      </c>
      <c r="V356" s="164">
        <f t="shared" si="39"/>
        <v>0</v>
      </c>
      <c r="W356" s="250"/>
      <c r="X356" s="33">
        <v>0</v>
      </c>
      <c r="Y356" s="264"/>
      <c r="Z356" s="7"/>
    </row>
    <row r="357" spans="13:26" x14ac:dyDescent="0.2">
      <c r="M357" s="36">
        <v>355</v>
      </c>
      <c r="N357" s="51">
        <f t="shared" si="34"/>
        <v>66</v>
      </c>
      <c r="O357" s="51">
        <f>IF(OR(N356=0,N356=""),"",IF($C$7&lt;system!I356,"",system!I356))</f>
        <v>30</v>
      </c>
      <c r="P357" s="125">
        <f t="shared" si="35"/>
        <v>52871</v>
      </c>
      <c r="Q357" s="52">
        <f>IF(OR(N356=0,N356="",O357=""),"",IF(N357&lt;0,"",VLOOKUP(O357,system!$A$2:$B$36,2,FALSE)))</f>
        <v>1.8499999999999999E-2</v>
      </c>
      <c r="R357" s="53">
        <f t="shared" si="36"/>
        <v>7304473</v>
      </c>
      <c r="S357" s="53">
        <f>IF(OR(N356=0,N356="",O357=""),"",IF(R357&lt;VLOOKUP(O357,system!$A$2:$F$36,6,FALSE),R357,VLOOKUP(O357,system!$A$2:$F$36,6,FALSE)))</f>
        <v>116484</v>
      </c>
      <c r="T357" s="53">
        <f t="shared" si="37"/>
        <v>11261</v>
      </c>
      <c r="U357" s="53">
        <f t="shared" si="38"/>
        <v>105223</v>
      </c>
      <c r="V357" s="53">
        <f t="shared" si="39"/>
        <v>0</v>
      </c>
      <c r="W357" s="250"/>
      <c r="X357" s="33">
        <v>0</v>
      </c>
      <c r="Y357" s="264"/>
      <c r="Z357" s="7"/>
    </row>
    <row r="358" spans="13:26" x14ac:dyDescent="0.2">
      <c r="M358" s="160">
        <v>356</v>
      </c>
      <c r="N358" s="161">
        <f t="shared" si="34"/>
        <v>65</v>
      </c>
      <c r="O358" s="161">
        <f>IF(OR(N357=0,N357=""),"",IF($C$7&lt;system!I357,"",system!I357))</f>
        <v>30</v>
      </c>
      <c r="P358" s="162">
        <f t="shared" si="35"/>
        <v>52902</v>
      </c>
      <c r="Q358" s="163">
        <f>IF(OR(N357=0,N357="",O358=""),"",IF(N358&lt;0,"",VLOOKUP(O358,system!$A$2:$B$36,2,FALSE)))</f>
        <v>1.8499999999999999E-2</v>
      </c>
      <c r="R358" s="164">
        <f t="shared" si="36"/>
        <v>7199250</v>
      </c>
      <c r="S358" s="164">
        <f>IF(OR(N357=0,N357="",O358=""),"",IF(R358&lt;VLOOKUP(O358,system!$A$2:$F$36,6,FALSE),R358,VLOOKUP(O358,system!$A$2:$F$36,6,FALSE)))</f>
        <v>116484</v>
      </c>
      <c r="T358" s="164">
        <f t="shared" si="37"/>
        <v>11098</v>
      </c>
      <c r="U358" s="164">
        <f t="shared" si="38"/>
        <v>105386</v>
      </c>
      <c r="V358" s="164">
        <f t="shared" si="39"/>
        <v>0</v>
      </c>
      <c r="W358" s="250"/>
      <c r="X358" s="33">
        <v>0</v>
      </c>
      <c r="Y358" s="264"/>
      <c r="Z358" s="7"/>
    </row>
    <row r="359" spans="13:26" x14ac:dyDescent="0.2">
      <c r="M359" s="36">
        <v>357</v>
      </c>
      <c r="N359" s="51">
        <f t="shared" si="34"/>
        <v>64</v>
      </c>
      <c r="O359" s="51">
        <f>IF(OR(N358=0,N358=""),"",IF($C$7&lt;system!I358,"",system!I358))</f>
        <v>30</v>
      </c>
      <c r="P359" s="125">
        <f t="shared" si="35"/>
        <v>52932</v>
      </c>
      <c r="Q359" s="52">
        <f>IF(OR(N358=0,N358="",O359=""),"",IF(N359&lt;0,"",VLOOKUP(O359,system!$A$2:$B$36,2,FALSE)))</f>
        <v>1.8499999999999999E-2</v>
      </c>
      <c r="R359" s="53">
        <f t="shared" si="36"/>
        <v>7093864</v>
      </c>
      <c r="S359" s="53">
        <f>IF(OR(N358=0,N358="",O359=""),"",IF(R359&lt;VLOOKUP(O359,system!$A$2:$F$36,6,FALSE),R359,VLOOKUP(O359,system!$A$2:$F$36,6,FALSE)))</f>
        <v>116484</v>
      </c>
      <c r="T359" s="53">
        <f t="shared" si="37"/>
        <v>10936</v>
      </c>
      <c r="U359" s="53">
        <f t="shared" si="38"/>
        <v>105548</v>
      </c>
      <c r="V359" s="53">
        <f t="shared" si="39"/>
        <v>0</v>
      </c>
      <c r="W359" s="250"/>
      <c r="X359" s="33">
        <v>0</v>
      </c>
      <c r="Y359" s="264"/>
      <c r="Z359" s="7"/>
    </row>
    <row r="360" spans="13:26" x14ac:dyDescent="0.2">
      <c r="M360" s="160">
        <v>358</v>
      </c>
      <c r="N360" s="161">
        <f t="shared" si="34"/>
        <v>63</v>
      </c>
      <c r="O360" s="161">
        <f>IF(OR(N359=0,N359=""),"",IF($C$7&lt;system!I359,"",system!I359))</f>
        <v>30</v>
      </c>
      <c r="P360" s="162">
        <f t="shared" si="35"/>
        <v>52963</v>
      </c>
      <c r="Q360" s="163">
        <f>IF(OR(N359=0,N359="",O360=""),"",IF(N360&lt;0,"",VLOOKUP(O360,system!$A$2:$B$36,2,FALSE)))</f>
        <v>1.8499999999999999E-2</v>
      </c>
      <c r="R360" s="164">
        <f t="shared" si="36"/>
        <v>6988316</v>
      </c>
      <c r="S360" s="164">
        <f>IF(OR(N359=0,N359="",O360=""),"",IF(R360&lt;VLOOKUP(O360,system!$A$2:$F$36,6,FALSE),R360,VLOOKUP(O360,system!$A$2:$F$36,6,FALSE)))</f>
        <v>116484</v>
      </c>
      <c r="T360" s="164">
        <f t="shared" si="37"/>
        <v>10773</v>
      </c>
      <c r="U360" s="164">
        <f t="shared" si="38"/>
        <v>105711</v>
      </c>
      <c r="V360" s="164">
        <f t="shared" si="39"/>
        <v>0</v>
      </c>
      <c r="W360" s="250"/>
      <c r="X360" s="33">
        <v>0</v>
      </c>
      <c r="Y360" s="264"/>
      <c r="Z360" s="7"/>
    </row>
    <row r="361" spans="13:26" x14ac:dyDescent="0.2">
      <c r="M361" s="36">
        <v>359</v>
      </c>
      <c r="N361" s="51">
        <f t="shared" si="34"/>
        <v>62</v>
      </c>
      <c r="O361" s="51">
        <f>IF(OR(N360=0,N360=""),"",IF($C$7&lt;system!I360,"",system!I360))</f>
        <v>30</v>
      </c>
      <c r="P361" s="125">
        <f t="shared" si="35"/>
        <v>52994</v>
      </c>
      <c r="Q361" s="52">
        <f>IF(OR(N360=0,N360="",O361=""),"",IF(N361&lt;0,"",VLOOKUP(O361,system!$A$2:$B$36,2,FALSE)))</f>
        <v>1.8499999999999999E-2</v>
      </c>
      <c r="R361" s="53">
        <f t="shared" si="36"/>
        <v>6882605</v>
      </c>
      <c r="S361" s="53">
        <f>IF(OR(N360=0,N360="",O361=""),"",IF(R361&lt;VLOOKUP(O361,system!$A$2:$F$36,6,FALSE),R361,VLOOKUP(O361,system!$A$2:$F$36,6,FALSE)))</f>
        <v>116484</v>
      </c>
      <c r="T361" s="53">
        <f t="shared" si="37"/>
        <v>10610</v>
      </c>
      <c r="U361" s="53">
        <f t="shared" si="38"/>
        <v>105874</v>
      </c>
      <c r="V361" s="53">
        <f t="shared" si="39"/>
        <v>0</v>
      </c>
      <c r="W361" s="250"/>
      <c r="X361" s="33">
        <v>0</v>
      </c>
      <c r="Y361" s="264"/>
      <c r="Z361" s="7"/>
    </row>
    <row r="362" spans="13:26" ht="13.5" thickBot="1" x14ac:dyDescent="0.25">
      <c r="M362" s="170">
        <v>360</v>
      </c>
      <c r="N362" s="171">
        <f t="shared" si="34"/>
        <v>61</v>
      </c>
      <c r="O362" s="171">
        <f>IF(OR(N361=0,N361=""),"",IF($C$7&lt;system!I361,"",system!I361))</f>
        <v>30</v>
      </c>
      <c r="P362" s="172">
        <f t="shared" si="35"/>
        <v>53022</v>
      </c>
      <c r="Q362" s="173">
        <f>IF(OR(N361=0,N361="",O362=""),"",IF(N362&lt;0,"",VLOOKUP(O362,system!$A$2:$B$36,2,FALSE)))</f>
        <v>1.8499999999999999E-2</v>
      </c>
      <c r="R362" s="174">
        <f t="shared" si="36"/>
        <v>6776731</v>
      </c>
      <c r="S362" s="174">
        <f>IF(OR(N361=0,N361="",O362=""),"",IF(R362&lt;VLOOKUP(O362,system!$A$2:$F$36,6,FALSE),R362,VLOOKUP(O362,system!$A$2:$F$36,6,FALSE)))</f>
        <v>116484</v>
      </c>
      <c r="T362" s="174">
        <f t="shared" si="37"/>
        <v>10447</v>
      </c>
      <c r="U362" s="174">
        <f t="shared" si="38"/>
        <v>106037</v>
      </c>
      <c r="V362" s="174">
        <f t="shared" si="39"/>
        <v>0</v>
      </c>
      <c r="W362" s="252"/>
      <c r="X362" s="47">
        <v>0</v>
      </c>
      <c r="Y362" s="267"/>
      <c r="Z362" s="7"/>
    </row>
    <row r="363" spans="13:26" x14ac:dyDescent="0.2">
      <c r="M363" s="149">
        <v>361</v>
      </c>
      <c r="N363" s="150">
        <f t="shared" si="34"/>
        <v>60</v>
      </c>
      <c r="O363" s="150">
        <f>IF(OR(N362=0,N362=""),"",IF($C$7&lt;system!I362,"",system!I362))</f>
        <v>31</v>
      </c>
      <c r="P363" s="151">
        <f t="shared" si="35"/>
        <v>53053</v>
      </c>
      <c r="Q363" s="152">
        <f>IF(OR(N362=0,N362="",O363=""),"",IF(N363&lt;0,"",VLOOKUP(O363,system!$A$2:$B$36,2,FALSE)))</f>
        <v>1.8499999999999999E-2</v>
      </c>
      <c r="R363" s="153">
        <f t="shared" si="36"/>
        <v>6670694</v>
      </c>
      <c r="S363" s="153">
        <f>IF(OR(N362=0,N362="",O363=""),"",IF(R363&lt;VLOOKUP(O363,system!$A$2:$F$36,6,FALSE),R363,VLOOKUP(O363,system!$A$2:$F$36,6,FALSE)))</f>
        <v>116485</v>
      </c>
      <c r="T363" s="153">
        <f t="shared" si="37"/>
        <v>10283</v>
      </c>
      <c r="U363" s="153">
        <f t="shared" si="38"/>
        <v>106202</v>
      </c>
      <c r="V363" s="153">
        <f t="shared" si="39"/>
        <v>0</v>
      </c>
      <c r="W363" s="250">
        <f>IF(ISNA(VLOOKUP(O363,$B$28:$C$62,2,FALSE)),0,VLOOKUP(O363,$B$28:$C$62,2,FALSE))</f>
        <v>0</v>
      </c>
      <c r="X363" s="154">
        <v>0</v>
      </c>
      <c r="Y363" s="261">
        <f>IF(O363="","",ROUND(system!$AJ$5/100*R363,-2))</f>
        <v>36500</v>
      </c>
      <c r="Z363" s="7"/>
    </row>
    <row r="364" spans="13:26" x14ac:dyDescent="0.2">
      <c r="M364" s="37">
        <v>362</v>
      </c>
      <c r="N364" s="38">
        <f t="shared" si="34"/>
        <v>59</v>
      </c>
      <c r="O364" s="38">
        <f>IF(OR(N363=0,N363=""),"",IF($C$7&lt;system!I363,"",system!I363))</f>
        <v>31</v>
      </c>
      <c r="P364" s="124">
        <f t="shared" si="35"/>
        <v>53083</v>
      </c>
      <c r="Q364" s="39">
        <f>IF(OR(N363=0,N363="",O364=""),"",IF(N364&lt;0,"",VLOOKUP(O364,system!$A$2:$B$36,2,FALSE)))</f>
        <v>1.8499999999999999E-2</v>
      </c>
      <c r="R364" s="40">
        <f t="shared" si="36"/>
        <v>6564492</v>
      </c>
      <c r="S364" s="40">
        <f>IF(OR(N363=0,N363="",O364=""),"",IF(R364&lt;VLOOKUP(O364,system!$A$2:$F$36,6,FALSE),R364,VLOOKUP(O364,system!$A$2:$F$36,6,FALSE)))</f>
        <v>116485</v>
      </c>
      <c r="T364" s="40">
        <f t="shared" si="37"/>
        <v>10120</v>
      </c>
      <c r="U364" s="40">
        <f t="shared" si="38"/>
        <v>106365</v>
      </c>
      <c r="V364" s="40">
        <f t="shared" si="39"/>
        <v>0</v>
      </c>
      <c r="W364" s="250"/>
      <c r="X364" s="33">
        <v>0</v>
      </c>
      <c r="Y364" s="261"/>
      <c r="Z364" s="7"/>
    </row>
    <row r="365" spans="13:26" x14ac:dyDescent="0.2">
      <c r="M365" s="36">
        <v>363</v>
      </c>
      <c r="N365" s="51">
        <f t="shared" si="34"/>
        <v>58</v>
      </c>
      <c r="O365" s="51">
        <f>IF(OR(N364=0,N364=""),"",IF($C$7&lt;system!I364,"",system!I364))</f>
        <v>31</v>
      </c>
      <c r="P365" s="125">
        <f t="shared" si="35"/>
        <v>53114</v>
      </c>
      <c r="Q365" s="52">
        <f>IF(OR(N364=0,N364="",O365=""),"",IF(N365&lt;0,"",VLOOKUP(O365,system!$A$2:$B$36,2,FALSE)))</f>
        <v>1.8499999999999999E-2</v>
      </c>
      <c r="R365" s="53">
        <f t="shared" si="36"/>
        <v>6458127</v>
      </c>
      <c r="S365" s="53">
        <f>IF(OR(N364=0,N364="",O365=""),"",IF(R365&lt;VLOOKUP(O365,system!$A$2:$F$36,6,FALSE),R365,VLOOKUP(O365,system!$A$2:$F$36,6,FALSE)))</f>
        <v>116485</v>
      </c>
      <c r="T365" s="53">
        <f t="shared" si="37"/>
        <v>9956</v>
      </c>
      <c r="U365" s="53">
        <f t="shared" si="38"/>
        <v>106529</v>
      </c>
      <c r="V365" s="53">
        <f t="shared" si="39"/>
        <v>0</v>
      </c>
      <c r="W365" s="250"/>
      <c r="X365" s="33">
        <v>0</v>
      </c>
      <c r="Y365" s="261"/>
      <c r="Z365" s="7"/>
    </row>
    <row r="366" spans="13:26" x14ac:dyDescent="0.2">
      <c r="M366" s="37">
        <v>364</v>
      </c>
      <c r="N366" s="38">
        <f t="shared" si="34"/>
        <v>57</v>
      </c>
      <c r="O366" s="38">
        <f>IF(OR(N365=0,N365=""),"",IF($C$7&lt;system!I365,"",system!I365))</f>
        <v>31</v>
      </c>
      <c r="P366" s="124">
        <f t="shared" si="35"/>
        <v>53144</v>
      </c>
      <c r="Q366" s="39">
        <f>IF(OR(N365=0,N365="",O366=""),"",IF(N366&lt;0,"",VLOOKUP(O366,system!$A$2:$B$36,2,FALSE)))</f>
        <v>1.8499999999999999E-2</v>
      </c>
      <c r="R366" s="40">
        <f t="shared" si="36"/>
        <v>6351598</v>
      </c>
      <c r="S366" s="40">
        <f>IF(OR(N365=0,N365="",O366=""),"",IF(R366&lt;VLOOKUP(O366,system!$A$2:$F$36,6,FALSE),R366,VLOOKUP(O366,system!$A$2:$F$36,6,FALSE)))</f>
        <v>116485</v>
      </c>
      <c r="T366" s="40">
        <f t="shared" si="37"/>
        <v>9792</v>
      </c>
      <c r="U366" s="40">
        <f t="shared" si="38"/>
        <v>106693</v>
      </c>
      <c r="V366" s="40">
        <f t="shared" si="39"/>
        <v>0</v>
      </c>
      <c r="W366" s="250"/>
      <c r="X366" s="33">
        <v>0</v>
      </c>
      <c r="Y366" s="261"/>
      <c r="Z366" s="7"/>
    </row>
    <row r="367" spans="13:26" x14ac:dyDescent="0.2">
      <c r="M367" s="36">
        <v>365</v>
      </c>
      <c r="N367" s="51">
        <f t="shared" si="34"/>
        <v>56</v>
      </c>
      <c r="O367" s="51">
        <f>IF(OR(N366=0,N366=""),"",IF($C$7&lt;system!I366,"",system!I366))</f>
        <v>31</v>
      </c>
      <c r="P367" s="125">
        <f t="shared" si="35"/>
        <v>53175</v>
      </c>
      <c r="Q367" s="52">
        <f>IF(OR(N366=0,N366="",O367=""),"",IF(N367&lt;0,"",VLOOKUP(O367,system!$A$2:$B$36,2,FALSE)))</f>
        <v>1.8499999999999999E-2</v>
      </c>
      <c r="R367" s="53">
        <f t="shared" si="36"/>
        <v>6244905</v>
      </c>
      <c r="S367" s="53">
        <f>IF(OR(N366=0,N366="",O367=""),"",IF(R367&lt;VLOOKUP(O367,system!$A$2:$F$36,6,FALSE),R367,VLOOKUP(O367,system!$A$2:$F$36,6,FALSE)))</f>
        <v>116485</v>
      </c>
      <c r="T367" s="53">
        <f t="shared" si="37"/>
        <v>9627</v>
      </c>
      <c r="U367" s="53">
        <f t="shared" si="38"/>
        <v>106858</v>
      </c>
      <c r="V367" s="53">
        <f t="shared" si="39"/>
        <v>0</v>
      </c>
      <c r="W367" s="250"/>
      <c r="X367" s="33">
        <v>0</v>
      </c>
      <c r="Y367" s="261"/>
      <c r="Z367" s="7"/>
    </row>
    <row r="368" spans="13:26" x14ac:dyDescent="0.2">
      <c r="M368" s="37">
        <v>366</v>
      </c>
      <c r="N368" s="38">
        <f t="shared" si="34"/>
        <v>55</v>
      </c>
      <c r="O368" s="38">
        <f>IF(OR(N367=0,N367=""),"",IF($C$7&lt;system!I367,"",system!I367))</f>
        <v>31</v>
      </c>
      <c r="P368" s="124">
        <f t="shared" si="35"/>
        <v>53206</v>
      </c>
      <c r="Q368" s="39">
        <f>IF(OR(N367=0,N367="",O368=""),"",IF(N368&lt;0,"",VLOOKUP(O368,system!$A$2:$B$36,2,FALSE)))</f>
        <v>1.8499999999999999E-2</v>
      </c>
      <c r="R368" s="40">
        <f t="shared" si="36"/>
        <v>6138047</v>
      </c>
      <c r="S368" s="40">
        <f>IF(OR(N367=0,N367="",O368=""),"",IF(R368&lt;VLOOKUP(O368,system!$A$2:$F$36,6,FALSE),R368,VLOOKUP(O368,system!$A$2:$F$36,6,FALSE)))</f>
        <v>116485</v>
      </c>
      <c r="T368" s="40">
        <f t="shared" si="37"/>
        <v>9462</v>
      </c>
      <c r="U368" s="40">
        <f t="shared" si="38"/>
        <v>107023</v>
      </c>
      <c r="V368" s="40">
        <f t="shared" si="39"/>
        <v>0</v>
      </c>
      <c r="W368" s="250"/>
      <c r="X368" s="33">
        <v>0</v>
      </c>
      <c r="Y368" s="261"/>
      <c r="Z368" s="7"/>
    </row>
    <row r="369" spans="13:26" x14ac:dyDescent="0.2">
      <c r="M369" s="36">
        <v>367</v>
      </c>
      <c r="N369" s="51">
        <f t="shared" si="34"/>
        <v>54</v>
      </c>
      <c r="O369" s="51">
        <f>IF(OR(N368=0,N368=""),"",IF($C$7&lt;system!I368,"",system!I368))</f>
        <v>31</v>
      </c>
      <c r="P369" s="125">
        <f t="shared" si="35"/>
        <v>53236</v>
      </c>
      <c r="Q369" s="52">
        <f>IF(OR(N368=0,N368="",O369=""),"",IF(N369&lt;0,"",VLOOKUP(O369,system!$A$2:$B$36,2,FALSE)))</f>
        <v>1.8499999999999999E-2</v>
      </c>
      <c r="R369" s="53">
        <f t="shared" si="36"/>
        <v>6031024</v>
      </c>
      <c r="S369" s="53">
        <f>IF(OR(N368=0,N368="",O369=""),"",IF(R369&lt;VLOOKUP(O369,system!$A$2:$F$36,6,FALSE),R369,VLOOKUP(O369,system!$A$2:$F$36,6,FALSE)))</f>
        <v>116485</v>
      </c>
      <c r="T369" s="53">
        <f t="shared" si="37"/>
        <v>9297</v>
      </c>
      <c r="U369" s="53">
        <f t="shared" si="38"/>
        <v>107188</v>
      </c>
      <c r="V369" s="53">
        <f t="shared" si="39"/>
        <v>0</v>
      </c>
      <c r="W369" s="250"/>
      <c r="X369" s="33">
        <v>0</v>
      </c>
      <c r="Y369" s="261"/>
      <c r="Z369" s="7"/>
    </row>
    <row r="370" spans="13:26" x14ac:dyDescent="0.2">
      <c r="M370" s="37">
        <v>368</v>
      </c>
      <c r="N370" s="38">
        <f t="shared" si="34"/>
        <v>53</v>
      </c>
      <c r="O370" s="38">
        <f>IF(OR(N369=0,N369=""),"",IF($C$7&lt;system!I369,"",system!I369))</f>
        <v>31</v>
      </c>
      <c r="P370" s="124">
        <f t="shared" si="35"/>
        <v>53267</v>
      </c>
      <c r="Q370" s="39">
        <f>IF(OR(N369=0,N369="",O370=""),"",IF(N370&lt;0,"",VLOOKUP(O370,system!$A$2:$B$36,2,FALSE)))</f>
        <v>1.8499999999999999E-2</v>
      </c>
      <c r="R370" s="40">
        <f t="shared" si="36"/>
        <v>5923836</v>
      </c>
      <c r="S370" s="40">
        <f>IF(OR(N369=0,N369="",O370=""),"",IF(R370&lt;VLOOKUP(O370,system!$A$2:$F$36,6,FALSE),R370,VLOOKUP(O370,system!$A$2:$F$36,6,FALSE)))</f>
        <v>116485</v>
      </c>
      <c r="T370" s="40">
        <f t="shared" si="37"/>
        <v>9132</v>
      </c>
      <c r="U370" s="40">
        <f t="shared" si="38"/>
        <v>107353</v>
      </c>
      <c r="V370" s="40">
        <f t="shared" si="39"/>
        <v>0</v>
      </c>
      <c r="W370" s="250"/>
      <c r="X370" s="33">
        <v>0</v>
      </c>
      <c r="Y370" s="261"/>
      <c r="Z370" s="7"/>
    </row>
    <row r="371" spans="13:26" x14ac:dyDescent="0.2">
      <c r="M371" s="36">
        <v>369</v>
      </c>
      <c r="N371" s="51">
        <f t="shared" si="34"/>
        <v>52</v>
      </c>
      <c r="O371" s="51">
        <f>IF(OR(N370=0,N370=""),"",IF($C$7&lt;system!I370,"",system!I370))</f>
        <v>31</v>
      </c>
      <c r="P371" s="125">
        <f t="shared" si="35"/>
        <v>53297</v>
      </c>
      <c r="Q371" s="52">
        <f>IF(OR(N370=0,N370="",O371=""),"",IF(N371&lt;0,"",VLOOKUP(O371,system!$A$2:$B$36,2,FALSE)))</f>
        <v>1.8499999999999999E-2</v>
      </c>
      <c r="R371" s="53">
        <f t="shared" si="36"/>
        <v>5816483</v>
      </c>
      <c r="S371" s="53">
        <f>IF(OR(N370=0,N370="",O371=""),"",IF(R371&lt;VLOOKUP(O371,system!$A$2:$F$36,6,FALSE),R371,VLOOKUP(O371,system!$A$2:$F$36,6,FALSE)))</f>
        <v>116485</v>
      </c>
      <c r="T371" s="53">
        <f t="shared" si="37"/>
        <v>8967</v>
      </c>
      <c r="U371" s="53">
        <f t="shared" si="38"/>
        <v>107518</v>
      </c>
      <c r="V371" s="53">
        <f t="shared" si="39"/>
        <v>0</v>
      </c>
      <c r="W371" s="250"/>
      <c r="X371" s="33">
        <v>0</v>
      </c>
      <c r="Y371" s="261"/>
      <c r="Z371" s="7"/>
    </row>
    <row r="372" spans="13:26" x14ac:dyDescent="0.2">
      <c r="M372" s="37">
        <v>370</v>
      </c>
      <c r="N372" s="38">
        <f t="shared" si="34"/>
        <v>51</v>
      </c>
      <c r="O372" s="38">
        <f>IF(OR(N371=0,N371=""),"",IF($C$7&lt;system!I371,"",system!I371))</f>
        <v>31</v>
      </c>
      <c r="P372" s="124">
        <f t="shared" si="35"/>
        <v>53328</v>
      </c>
      <c r="Q372" s="39">
        <f>IF(OR(N371=0,N371="",O372=""),"",IF(N372&lt;0,"",VLOOKUP(O372,system!$A$2:$B$36,2,FALSE)))</f>
        <v>1.8499999999999999E-2</v>
      </c>
      <c r="R372" s="40">
        <f t="shared" si="36"/>
        <v>5708965</v>
      </c>
      <c r="S372" s="40">
        <f>IF(OR(N371=0,N371="",O372=""),"",IF(R372&lt;VLOOKUP(O372,system!$A$2:$F$36,6,FALSE),R372,VLOOKUP(O372,system!$A$2:$F$36,6,FALSE)))</f>
        <v>116485</v>
      </c>
      <c r="T372" s="40">
        <f t="shared" si="37"/>
        <v>8801</v>
      </c>
      <c r="U372" s="40">
        <f t="shared" si="38"/>
        <v>107684</v>
      </c>
      <c r="V372" s="40">
        <f t="shared" si="39"/>
        <v>0</v>
      </c>
      <c r="W372" s="250"/>
      <c r="X372" s="33">
        <v>0</v>
      </c>
      <c r="Y372" s="261"/>
      <c r="Z372" s="7"/>
    </row>
    <row r="373" spans="13:26" x14ac:dyDescent="0.2">
      <c r="M373" s="36">
        <v>371</v>
      </c>
      <c r="N373" s="51">
        <f t="shared" si="34"/>
        <v>50</v>
      </c>
      <c r="O373" s="51">
        <f>IF(OR(N372=0,N372=""),"",IF($C$7&lt;system!I372,"",system!I372))</f>
        <v>31</v>
      </c>
      <c r="P373" s="125">
        <f t="shared" si="35"/>
        <v>53359</v>
      </c>
      <c r="Q373" s="52">
        <f>IF(OR(N372=0,N372="",O373=""),"",IF(N373&lt;0,"",VLOOKUP(O373,system!$A$2:$B$36,2,FALSE)))</f>
        <v>1.8499999999999999E-2</v>
      </c>
      <c r="R373" s="53">
        <f t="shared" si="36"/>
        <v>5601281</v>
      </c>
      <c r="S373" s="53">
        <f>IF(OR(N372=0,N372="",O373=""),"",IF(R373&lt;VLOOKUP(O373,system!$A$2:$F$36,6,FALSE),R373,VLOOKUP(O373,system!$A$2:$F$36,6,FALSE)))</f>
        <v>116485</v>
      </c>
      <c r="T373" s="53">
        <f t="shared" si="37"/>
        <v>8635</v>
      </c>
      <c r="U373" s="53">
        <f t="shared" si="38"/>
        <v>107850</v>
      </c>
      <c r="V373" s="53">
        <f t="shared" si="39"/>
        <v>0</v>
      </c>
      <c r="W373" s="250"/>
      <c r="X373" s="33">
        <v>0</v>
      </c>
      <c r="Y373" s="261"/>
      <c r="Z373" s="7"/>
    </row>
    <row r="374" spans="13:26" x14ac:dyDescent="0.2">
      <c r="M374" s="41">
        <v>372</v>
      </c>
      <c r="N374" s="42">
        <f t="shared" si="34"/>
        <v>49</v>
      </c>
      <c r="O374" s="42">
        <f>IF(OR(N373=0,N373=""),"",IF($C$7&lt;system!I373,"",system!I373))</f>
        <v>31</v>
      </c>
      <c r="P374" s="126">
        <f t="shared" si="35"/>
        <v>53387</v>
      </c>
      <c r="Q374" s="43">
        <f>IF(OR(N373=0,N373="",O374=""),"",IF(N374&lt;0,"",VLOOKUP(O374,system!$A$2:$B$36,2,FALSE)))</f>
        <v>1.8499999999999999E-2</v>
      </c>
      <c r="R374" s="44">
        <f t="shared" si="36"/>
        <v>5493431</v>
      </c>
      <c r="S374" s="44">
        <f>IF(OR(N373=0,N373="",O374=""),"",IF(R374&lt;VLOOKUP(O374,system!$A$2:$F$36,6,FALSE),R374,VLOOKUP(O374,system!$A$2:$F$36,6,FALSE)))</f>
        <v>116485</v>
      </c>
      <c r="T374" s="44">
        <f t="shared" si="37"/>
        <v>8469</v>
      </c>
      <c r="U374" s="44">
        <f t="shared" si="38"/>
        <v>108016</v>
      </c>
      <c r="V374" s="44">
        <f t="shared" si="39"/>
        <v>0</v>
      </c>
      <c r="W374" s="251"/>
      <c r="X374" s="34">
        <v>0</v>
      </c>
      <c r="Y374" s="262"/>
      <c r="Z374" s="7"/>
    </row>
    <row r="375" spans="13:26" x14ac:dyDescent="0.2">
      <c r="M375" s="35">
        <v>373</v>
      </c>
      <c r="N375" s="48">
        <f t="shared" si="34"/>
        <v>48</v>
      </c>
      <c r="O375" s="48">
        <f>IF(OR(N374=0,N374=""),"",IF($C$7&lt;system!I374,"",system!I374))</f>
        <v>32</v>
      </c>
      <c r="P375" s="123">
        <f t="shared" si="35"/>
        <v>53418</v>
      </c>
      <c r="Q375" s="49">
        <f>IF(OR(N374=0,N374="",O375=""),"",IF(N375&lt;0,"",VLOOKUP(O375,system!$A$2:$B$36,2,FALSE)))</f>
        <v>1.8499999999999999E-2</v>
      </c>
      <c r="R375" s="50">
        <f t="shared" si="36"/>
        <v>5385415</v>
      </c>
      <c r="S375" s="50">
        <f>IF(OR(N374=0,N374="",O375=""),"",IF(R375&lt;VLOOKUP(O375,system!$A$2:$F$36,6,FALSE),R375,VLOOKUP(O375,system!$A$2:$F$36,6,FALSE)))</f>
        <v>116485</v>
      </c>
      <c r="T375" s="50">
        <f t="shared" si="37"/>
        <v>8302</v>
      </c>
      <c r="U375" s="50">
        <f t="shared" si="38"/>
        <v>108183</v>
      </c>
      <c r="V375" s="50">
        <f t="shared" si="39"/>
        <v>0</v>
      </c>
      <c r="W375" s="249">
        <f>IF(ISNA(VLOOKUP(O375,$B$28:$C$62,2,FALSE)),0,VLOOKUP(O375,$B$28:$C$62,2,FALSE))</f>
        <v>0</v>
      </c>
      <c r="X375" s="32">
        <v>0</v>
      </c>
      <c r="Y375" s="263">
        <f>IF(O375="","",ROUND(system!$AJ$5/100*R375,-2))</f>
        <v>29500</v>
      </c>
      <c r="Z375" s="7"/>
    </row>
    <row r="376" spans="13:26" x14ac:dyDescent="0.2">
      <c r="M376" s="160">
        <v>374</v>
      </c>
      <c r="N376" s="161">
        <f t="shared" si="34"/>
        <v>47</v>
      </c>
      <c r="O376" s="161">
        <f>IF(OR(N375=0,N375=""),"",IF($C$7&lt;system!I375,"",system!I375))</f>
        <v>32</v>
      </c>
      <c r="P376" s="162">
        <f t="shared" si="35"/>
        <v>53448</v>
      </c>
      <c r="Q376" s="163">
        <f>IF(OR(N375=0,N375="",O376=""),"",IF(N376&lt;0,"",VLOOKUP(O376,system!$A$2:$B$36,2,FALSE)))</f>
        <v>1.8499999999999999E-2</v>
      </c>
      <c r="R376" s="164">
        <f t="shared" si="36"/>
        <v>5277232</v>
      </c>
      <c r="S376" s="164">
        <f>IF(OR(N375=0,N375="",O376=""),"",IF(R376&lt;VLOOKUP(O376,system!$A$2:$F$36,6,FALSE),R376,VLOOKUP(O376,system!$A$2:$F$36,6,FALSE)))</f>
        <v>116485</v>
      </c>
      <c r="T376" s="164">
        <f t="shared" si="37"/>
        <v>8135</v>
      </c>
      <c r="U376" s="164">
        <f t="shared" si="38"/>
        <v>108350</v>
      </c>
      <c r="V376" s="164">
        <f t="shared" si="39"/>
        <v>0</v>
      </c>
      <c r="W376" s="250"/>
      <c r="X376" s="33">
        <v>0</v>
      </c>
      <c r="Y376" s="264"/>
      <c r="Z376" s="7"/>
    </row>
    <row r="377" spans="13:26" x14ac:dyDescent="0.2">
      <c r="M377" s="36">
        <v>375</v>
      </c>
      <c r="N377" s="51">
        <f t="shared" si="34"/>
        <v>46</v>
      </c>
      <c r="O377" s="51">
        <f>IF(OR(N376=0,N376=""),"",IF($C$7&lt;system!I376,"",system!I376))</f>
        <v>32</v>
      </c>
      <c r="P377" s="125">
        <f t="shared" si="35"/>
        <v>53479</v>
      </c>
      <c r="Q377" s="52">
        <f>IF(OR(N376=0,N376="",O377=""),"",IF(N377&lt;0,"",VLOOKUP(O377,system!$A$2:$B$36,2,FALSE)))</f>
        <v>1.8499999999999999E-2</v>
      </c>
      <c r="R377" s="53">
        <f t="shared" si="36"/>
        <v>5168882</v>
      </c>
      <c r="S377" s="53">
        <f>IF(OR(N376=0,N376="",O377=""),"",IF(R377&lt;VLOOKUP(O377,system!$A$2:$F$36,6,FALSE),R377,VLOOKUP(O377,system!$A$2:$F$36,6,FALSE)))</f>
        <v>116485</v>
      </c>
      <c r="T377" s="53">
        <f t="shared" si="37"/>
        <v>7968</v>
      </c>
      <c r="U377" s="53">
        <f t="shared" si="38"/>
        <v>108517</v>
      </c>
      <c r="V377" s="53">
        <f t="shared" si="39"/>
        <v>0</v>
      </c>
      <c r="W377" s="250"/>
      <c r="X377" s="33">
        <v>0</v>
      </c>
      <c r="Y377" s="264"/>
      <c r="Z377" s="7"/>
    </row>
    <row r="378" spans="13:26" x14ac:dyDescent="0.2">
      <c r="M378" s="160">
        <v>376</v>
      </c>
      <c r="N378" s="161">
        <f t="shared" si="34"/>
        <v>45</v>
      </c>
      <c r="O378" s="161">
        <f>IF(OR(N377=0,N377=""),"",IF($C$7&lt;system!I377,"",system!I377))</f>
        <v>32</v>
      </c>
      <c r="P378" s="162">
        <f t="shared" si="35"/>
        <v>53509</v>
      </c>
      <c r="Q378" s="163">
        <f>IF(OR(N377=0,N377="",O378=""),"",IF(N378&lt;0,"",VLOOKUP(O378,system!$A$2:$B$36,2,FALSE)))</f>
        <v>1.8499999999999999E-2</v>
      </c>
      <c r="R378" s="164">
        <f t="shared" si="36"/>
        <v>5060365</v>
      </c>
      <c r="S378" s="164">
        <f>IF(OR(N377=0,N377="",O378=""),"",IF(R378&lt;VLOOKUP(O378,system!$A$2:$F$36,6,FALSE),R378,VLOOKUP(O378,system!$A$2:$F$36,6,FALSE)))</f>
        <v>116485</v>
      </c>
      <c r="T378" s="164">
        <f t="shared" si="37"/>
        <v>7801</v>
      </c>
      <c r="U378" s="164">
        <f t="shared" si="38"/>
        <v>108684</v>
      </c>
      <c r="V378" s="164">
        <f t="shared" si="39"/>
        <v>0</v>
      </c>
      <c r="W378" s="250"/>
      <c r="X378" s="33">
        <v>0</v>
      </c>
      <c r="Y378" s="264"/>
      <c r="Z378" s="7"/>
    </row>
    <row r="379" spans="13:26" x14ac:dyDescent="0.2">
      <c r="M379" s="36">
        <v>377</v>
      </c>
      <c r="N379" s="51">
        <f t="shared" si="34"/>
        <v>44</v>
      </c>
      <c r="O379" s="51">
        <f>IF(OR(N378=0,N378=""),"",IF($C$7&lt;system!I378,"",system!I378))</f>
        <v>32</v>
      </c>
      <c r="P379" s="125">
        <f t="shared" si="35"/>
        <v>53540</v>
      </c>
      <c r="Q379" s="52">
        <f>IF(OR(N378=0,N378="",O379=""),"",IF(N379&lt;0,"",VLOOKUP(O379,system!$A$2:$B$36,2,FALSE)))</f>
        <v>1.8499999999999999E-2</v>
      </c>
      <c r="R379" s="53">
        <f t="shared" si="36"/>
        <v>4951681</v>
      </c>
      <c r="S379" s="53">
        <f>IF(OR(N378=0,N378="",O379=""),"",IF(R379&lt;VLOOKUP(O379,system!$A$2:$F$36,6,FALSE),R379,VLOOKUP(O379,system!$A$2:$F$36,6,FALSE)))</f>
        <v>116485</v>
      </c>
      <c r="T379" s="53">
        <f t="shared" si="37"/>
        <v>7633</v>
      </c>
      <c r="U379" s="53">
        <f t="shared" si="38"/>
        <v>108852</v>
      </c>
      <c r="V379" s="53">
        <f t="shared" si="39"/>
        <v>0</v>
      </c>
      <c r="W379" s="250"/>
      <c r="X379" s="33">
        <v>0</v>
      </c>
      <c r="Y379" s="264"/>
      <c r="Z379" s="7"/>
    </row>
    <row r="380" spans="13:26" x14ac:dyDescent="0.2">
      <c r="M380" s="160">
        <v>378</v>
      </c>
      <c r="N380" s="161">
        <f t="shared" si="34"/>
        <v>43</v>
      </c>
      <c r="O380" s="161">
        <f>IF(OR(N379=0,N379=""),"",IF($C$7&lt;system!I379,"",system!I379))</f>
        <v>32</v>
      </c>
      <c r="P380" s="162">
        <f t="shared" si="35"/>
        <v>53571</v>
      </c>
      <c r="Q380" s="163">
        <f>IF(OR(N379=0,N379="",O380=""),"",IF(N380&lt;0,"",VLOOKUP(O380,system!$A$2:$B$36,2,FALSE)))</f>
        <v>1.8499999999999999E-2</v>
      </c>
      <c r="R380" s="164">
        <f t="shared" si="36"/>
        <v>4842829</v>
      </c>
      <c r="S380" s="164">
        <f>IF(OR(N379=0,N379="",O380=""),"",IF(R380&lt;VLOOKUP(O380,system!$A$2:$F$36,6,FALSE),R380,VLOOKUP(O380,system!$A$2:$F$36,6,FALSE)))</f>
        <v>116485</v>
      </c>
      <c r="T380" s="164">
        <f t="shared" si="37"/>
        <v>7466</v>
      </c>
      <c r="U380" s="164">
        <f t="shared" si="38"/>
        <v>109019</v>
      </c>
      <c r="V380" s="164">
        <f t="shared" si="39"/>
        <v>0</v>
      </c>
      <c r="W380" s="250"/>
      <c r="X380" s="33">
        <v>0</v>
      </c>
      <c r="Y380" s="264"/>
      <c r="Z380" s="7"/>
    </row>
    <row r="381" spans="13:26" x14ac:dyDescent="0.2">
      <c r="M381" s="36">
        <v>379</v>
      </c>
      <c r="N381" s="51">
        <f t="shared" si="34"/>
        <v>42</v>
      </c>
      <c r="O381" s="51">
        <f>IF(OR(N380=0,N380=""),"",IF($C$7&lt;system!I380,"",system!I380))</f>
        <v>32</v>
      </c>
      <c r="P381" s="125">
        <f t="shared" si="35"/>
        <v>53601</v>
      </c>
      <c r="Q381" s="52">
        <f>IF(OR(N380=0,N380="",O381=""),"",IF(N381&lt;0,"",VLOOKUP(O381,system!$A$2:$B$36,2,FALSE)))</f>
        <v>1.8499999999999999E-2</v>
      </c>
      <c r="R381" s="53">
        <f t="shared" si="36"/>
        <v>4733810</v>
      </c>
      <c r="S381" s="53">
        <f>IF(OR(N380=0,N380="",O381=""),"",IF(R381&lt;VLOOKUP(O381,system!$A$2:$F$36,6,FALSE),R381,VLOOKUP(O381,system!$A$2:$F$36,6,FALSE)))</f>
        <v>116485</v>
      </c>
      <c r="T381" s="53">
        <f t="shared" si="37"/>
        <v>7297</v>
      </c>
      <c r="U381" s="53">
        <f t="shared" si="38"/>
        <v>109188</v>
      </c>
      <c r="V381" s="53">
        <f t="shared" si="39"/>
        <v>0</v>
      </c>
      <c r="W381" s="250"/>
      <c r="X381" s="33">
        <v>0</v>
      </c>
      <c r="Y381" s="264"/>
      <c r="Z381" s="7"/>
    </row>
    <row r="382" spans="13:26" x14ac:dyDescent="0.2">
      <c r="M382" s="160">
        <v>380</v>
      </c>
      <c r="N382" s="161">
        <f t="shared" si="34"/>
        <v>41</v>
      </c>
      <c r="O382" s="161">
        <f>IF(OR(N381=0,N381=""),"",IF($C$7&lt;system!I381,"",system!I381))</f>
        <v>32</v>
      </c>
      <c r="P382" s="162">
        <f t="shared" si="35"/>
        <v>53632</v>
      </c>
      <c r="Q382" s="163">
        <f>IF(OR(N381=0,N381="",O382=""),"",IF(N382&lt;0,"",VLOOKUP(O382,system!$A$2:$B$36,2,FALSE)))</f>
        <v>1.8499999999999999E-2</v>
      </c>
      <c r="R382" s="164">
        <f t="shared" si="36"/>
        <v>4624622</v>
      </c>
      <c r="S382" s="164">
        <f>IF(OR(N381=0,N381="",O382=""),"",IF(R382&lt;VLOOKUP(O382,system!$A$2:$F$36,6,FALSE),R382,VLOOKUP(O382,system!$A$2:$F$36,6,FALSE)))</f>
        <v>116485</v>
      </c>
      <c r="T382" s="164">
        <f t="shared" si="37"/>
        <v>7129</v>
      </c>
      <c r="U382" s="164">
        <f t="shared" si="38"/>
        <v>109356</v>
      </c>
      <c r="V382" s="164">
        <f t="shared" si="39"/>
        <v>0</v>
      </c>
      <c r="W382" s="250"/>
      <c r="X382" s="33">
        <v>0</v>
      </c>
      <c r="Y382" s="264"/>
      <c r="Z382" s="7"/>
    </row>
    <row r="383" spans="13:26" x14ac:dyDescent="0.2">
      <c r="M383" s="36">
        <v>381</v>
      </c>
      <c r="N383" s="51">
        <f t="shared" si="34"/>
        <v>40</v>
      </c>
      <c r="O383" s="51">
        <f>IF(OR(N382=0,N382=""),"",IF($C$7&lt;system!I382,"",system!I382))</f>
        <v>32</v>
      </c>
      <c r="P383" s="125">
        <f t="shared" si="35"/>
        <v>53662</v>
      </c>
      <c r="Q383" s="52">
        <f>IF(OR(N382=0,N382="",O383=""),"",IF(N383&lt;0,"",VLOOKUP(O383,system!$A$2:$B$36,2,FALSE)))</f>
        <v>1.8499999999999999E-2</v>
      </c>
      <c r="R383" s="53">
        <f t="shared" si="36"/>
        <v>4515266</v>
      </c>
      <c r="S383" s="53">
        <f>IF(OR(N382=0,N382="",O383=""),"",IF(R383&lt;VLOOKUP(O383,system!$A$2:$F$36,6,FALSE),R383,VLOOKUP(O383,system!$A$2:$F$36,6,FALSE)))</f>
        <v>116485</v>
      </c>
      <c r="T383" s="53">
        <f t="shared" si="37"/>
        <v>6961</v>
      </c>
      <c r="U383" s="53">
        <f t="shared" si="38"/>
        <v>109524</v>
      </c>
      <c r="V383" s="53">
        <f t="shared" si="39"/>
        <v>0</v>
      </c>
      <c r="W383" s="250"/>
      <c r="X383" s="33">
        <v>0</v>
      </c>
      <c r="Y383" s="264"/>
      <c r="Z383" s="7"/>
    </row>
    <row r="384" spans="13:26" x14ac:dyDescent="0.2">
      <c r="M384" s="160">
        <v>382</v>
      </c>
      <c r="N384" s="161">
        <f t="shared" si="34"/>
        <v>39</v>
      </c>
      <c r="O384" s="161">
        <f>IF(OR(N383=0,N383=""),"",IF($C$7&lt;system!I383,"",system!I383))</f>
        <v>32</v>
      </c>
      <c r="P384" s="162">
        <f t="shared" si="35"/>
        <v>53693</v>
      </c>
      <c r="Q384" s="163">
        <f>IF(OR(N383=0,N383="",O384=""),"",IF(N384&lt;0,"",VLOOKUP(O384,system!$A$2:$B$36,2,FALSE)))</f>
        <v>1.8499999999999999E-2</v>
      </c>
      <c r="R384" s="164">
        <f t="shared" si="36"/>
        <v>4405742</v>
      </c>
      <c r="S384" s="164">
        <f>IF(OR(N383=0,N383="",O384=""),"",IF(R384&lt;VLOOKUP(O384,system!$A$2:$F$36,6,FALSE),R384,VLOOKUP(O384,system!$A$2:$F$36,6,FALSE)))</f>
        <v>116485</v>
      </c>
      <c r="T384" s="164">
        <f t="shared" si="37"/>
        <v>6792</v>
      </c>
      <c r="U384" s="164">
        <f t="shared" si="38"/>
        <v>109693</v>
      </c>
      <c r="V384" s="164">
        <f t="shared" si="39"/>
        <v>0</v>
      </c>
      <c r="W384" s="250"/>
      <c r="X384" s="33">
        <v>0</v>
      </c>
      <c r="Y384" s="264"/>
      <c r="Z384" s="7"/>
    </row>
    <row r="385" spans="13:26" x14ac:dyDescent="0.2">
      <c r="M385" s="36">
        <v>383</v>
      </c>
      <c r="N385" s="51">
        <f t="shared" si="34"/>
        <v>38</v>
      </c>
      <c r="O385" s="51">
        <f>IF(OR(N384=0,N384=""),"",IF($C$7&lt;system!I384,"",system!I384))</f>
        <v>32</v>
      </c>
      <c r="P385" s="125">
        <f t="shared" si="35"/>
        <v>53724</v>
      </c>
      <c r="Q385" s="52">
        <f>IF(OR(N384=0,N384="",O385=""),"",IF(N385&lt;0,"",VLOOKUP(O385,system!$A$2:$B$36,2,FALSE)))</f>
        <v>1.8499999999999999E-2</v>
      </c>
      <c r="R385" s="53">
        <f t="shared" si="36"/>
        <v>4296049</v>
      </c>
      <c r="S385" s="53">
        <f>IF(OR(N384=0,N384="",O385=""),"",IF(R385&lt;VLOOKUP(O385,system!$A$2:$F$36,6,FALSE),R385,VLOOKUP(O385,system!$A$2:$F$36,6,FALSE)))</f>
        <v>116485</v>
      </c>
      <c r="T385" s="53">
        <f t="shared" si="37"/>
        <v>6623</v>
      </c>
      <c r="U385" s="53">
        <f t="shared" si="38"/>
        <v>109862</v>
      </c>
      <c r="V385" s="53">
        <f t="shared" si="39"/>
        <v>0</v>
      </c>
      <c r="W385" s="250"/>
      <c r="X385" s="33">
        <v>0</v>
      </c>
      <c r="Y385" s="264"/>
      <c r="Z385" s="7"/>
    </row>
    <row r="386" spans="13:26" x14ac:dyDescent="0.2">
      <c r="M386" s="165">
        <v>384</v>
      </c>
      <c r="N386" s="166">
        <f t="shared" si="34"/>
        <v>37</v>
      </c>
      <c r="O386" s="166">
        <f>IF(OR(N385=0,N385=""),"",IF($C$7&lt;system!I385,"",system!I385))</f>
        <v>32</v>
      </c>
      <c r="P386" s="167">
        <f t="shared" si="35"/>
        <v>53752</v>
      </c>
      <c r="Q386" s="168">
        <f>IF(OR(N385=0,N385="",O386=""),"",IF(N386&lt;0,"",VLOOKUP(O386,system!$A$2:$B$36,2,FALSE)))</f>
        <v>1.8499999999999999E-2</v>
      </c>
      <c r="R386" s="169">
        <f t="shared" si="36"/>
        <v>4186187</v>
      </c>
      <c r="S386" s="169">
        <f>IF(OR(N385=0,N385="",O386=""),"",IF(R386&lt;VLOOKUP(O386,system!$A$2:$F$36,6,FALSE),R386,VLOOKUP(O386,system!$A$2:$F$36,6,FALSE)))</f>
        <v>116485</v>
      </c>
      <c r="T386" s="169">
        <f t="shared" si="37"/>
        <v>6453</v>
      </c>
      <c r="U386" s="169">
        <f t="shared" si="38"/>
        <v>110032</v>
      </c>
      <c r="V386" s="169">
        <f t="shared" si="39"/>
        <v>0</v>
      </c>
      <c r="W386" s="251"/>
      <c r="X386" s="34">
        <v>0</v>
      </c>
      <c r="Y386" s="265"/>
      <c r="Z386" s="7"/>
    </row>
    <row r="387" spans="13:26" x14ac:dyDescent="0.2">
      <c r="M387" s="35">
        <v>385</v>
      </c>
      <c r="N387" s="48">
        <f t="shared" si="34"/>
        <v>36</v>
      </c>
      <c r="O387" s="48">
        <f>IF(OR(N386=0,N386=""),"",IF($C$7&lt;system!I386,"",system!I386))</f>
        <v>33</v>
      </c>
      <c r="P387" s="123">
        <f t="shared" si="35"/>
        <v>53783</v>
      </c>
      <c r="Q387" s="49">
        <f>IF(OR(N386=0,N386="",O387=""),"",IF(N387&lt;0,"",VLOOKUP(O387,system!$A$2:$B$36,2,FALSE)))</f>
        <v>1.8499999999999999E-2</v>
      </c>
      <c r="R387" s="50">
        <f t="shared" si="36"/>
        <v>4076155</v>
      </c>
      <c r="S387" s="50">
        <f>IF(OR(N386=0,N386="",O387=""),"",IF(R387&lt;VLOOKUP(O387,system!$A$2:$F$36,6,FALSE),R387,VLOOKUP(O387,system!$A$2:$F$36,6,FALSE)))</f>
        <v>116484</v>
      </c>
      <c r="T387" s="50">
        <f t="shared" si="37"/>
        <v>6284</v>
      </c>
      <c r="U387" s="50">
        <f t="shared" si="38"/>
        <v>110200</v>
      </c>
      <c r="V387" s="50">
        <f t="shared" si="39"/>
        <v>0</v>
      </c>
      <c r="W387" s="249">
        <f>IF(ISNA(VLOOKUP(O387,$B$28:$C$62,2,FALSE)),0,VLOOKUP(O387,$B$28:$C$62,2,FALSE))</f>
        <v>0</v>
      </c>
      <c r="X387" s="32">
        <v>0</v>
      </c>
      <c r="Y387" s="260">
        <f>IF(O387="","",ROUND(system!$AJ$5/100*R387,-2))</f>
        <v>22300</v>
      </c>
      <c r="Z387" s="7"/>
    </row>
    <row r="388" spans="13:26" x14ac:dyDescent="0.2">
      <c r="M388" s="37">
        <v>386</v>
      </c>
      <c r="N388" s="38">
        <f t="shared" ref="N388:N422" si="40">IF(OR(N387=0,N387=""),"",IF(V387=0,N387-1,IF(ROUND(NPER(Q387/12,-1*S387,R388,0,0),0)&gt;=N387,N387-1,ROUND(NPER(Q387/12,-1*S387,R388,0,0),0))))</f>
        <v>35</v>
      </c>
      <c r="O388" s="38">
        <f>IF(OR(N387=0,N387=""),"",IF($C$7&lt;system!I387,"",system!I387))</f>
        <v>33</v>
      </c>
      <c r="P388" s="124">
        <f t="shared" ref="P388:P422" si="41">IF(OR(N387=0,N387="",O388=""),"",IF(N388&lt;0,"",EDATE(P387,1)))</f>
        <v>53813</v>
      </c>
      <c r="Q388" s="39">
        <f>IF(OR(N387=0,N387="",O388=""),"",IF(N388&lt;0,"",VLOOKUP(O388,system!$A$2:$B$36,2,FALSE)))</f>
        <v>1.8499999999999999E-2</v>
      </c>
      <c r="R388" s="40">
        <f t="shared" ref="R388:R422" si="42">IF(OR(N387=0,N387="",O388=""),"",IF(ISERR(ROUNDDOWN(R387-U387-V387,0)),"",ROUNDDOWN(R387-U387-V387,0)))</f>
        <v>3965955</v>
      </c>
      <c r="S388" s="40">
        <f>IF(OR(N387=0,N387="",O388=""),"",IF(R388&lt;VLOOKUP(O388,system!$A$2:$F$36,6,FALSE),R388,VLOOKUP(O388,system!$A$2:$F$36,6,FALSE)))</f>
        <v>116484</v>
      </c>
      <c r="T388" s="40">
        <f t="shared" ref="T388:T422" si="43">IF(OR(N387=0,N387="",O388=""),"",IF(N388&lt;0,"",ROUNDDOWN(R388*Q388/12,0)))</f>
        <v>6114</v>
      </c>
      <c r="U388" s="40">
        <f t="shared" ref="U388:U422" si="44">IF(OR(N387=0,N387="",O388=""),"",IF(R388&lt;U387,R388,IF(N388&lt;0,"",ROUNDDOWN(S388-T388,0))))</f>
        <v>110370</v>
      </c>
      <c r="V388" s="40">
        <f t="shared" ref="V388:V422" si="45">IF(OR(N387=0,N387="",O388=""),"",W388+X388)</f>
        <v>0</v>
      </c>
      <c r="W388" s="250"/>
      <c r="X388" s="33">
        <v>0</v>
      </c>
      <c r="Y388" s="261"/>
      <c r="Z388" s="7"/>
    </row>
    <row r="389" spans="13:26" x14ac:dyDescent="0.2">
      <c r="M389" s="36">
        <v>387</v>
      </c>
      <c r="N389" s="51">
        <f t="shared" si="40"/>
        <v>34</v>
      </c>
      <c r="O389" s="51">
        <f>IF(OR(N388=0,N388=""),"",IF($C$7&lt;system!I388,"",system!I388))</f>
        <v>33</v>
      </c>
      <c r="P389" s="125">
        <f t="shared" si="41"/>
        <v>53844</v>
      </c>
      <c r="Q389" s="52">
        <f>IF(OR(N388=0,N388="",O389=""),"",IF(N389&lt;0,"",VLOOKUP(O389,system!$A$2:$B$36,2,FALSE)))</f>
        <v>1.8499999999999999E-2</v>
      </c>
      <c r="R389" s="53">
        <f t="shared" si="42"/>
        <v>3855585</v>
      </c>
      <c r="S389" s="53">
        <f>IF(OR(N388=0,N388="",O389=""),"",IF(R389&lt;VLOOKUP(O389,system!$A$2:$F$36,6,FALSE),R389,VLOOKUP(O389,system!$A$2:$F$36,6,FALSE)))</f>
        <v>116484</v>
      </c>
      <c r="T389" s="53">
        <f t="shared" si="43"/>
        <v>5944</v>
      </c>
      <c r="U389" s="53">
        <f t="shared" si="44"/>
        <v>110540</v>
      </c>
      <c r="V389" s="53">
        <f t="shared" si="45"/>
        <v>0</v>
      </c>
      <c r="W389" s="250"/>
      <c r="X389" s="33">
        <v>0</v>
      </c>
      <c r="Y389" s="261"/>
      <c r="Z389" s="7"/>
    </row>
    <row r="390" spans="13:26" x14ac:dyDescent="0.2">
      <c r="M390" s="37">
        <v>388</v>
      </c>
      <c r="N390" s="38">
        <f t="shared" si="40"/>
        <v>33</v>
      </c>
      <c r="O390" s="38">
        <f>IF(OR(N389=0,N389=""),"",IF($C$7&lt;system!I389,"",system!I389))</f>
        <v>33</v>
      </c>
      <c r="P390" s="124">
        <f t="shared" si="41"/>
        <v>53874</v>
      </c>
      <c r="Q390" s="39">
        <f>IF(OR(N389=0,N389="",O390=""),"",IF(N390&lt;0,"",VLOOKUP(O390,system!$A$2:$B$36,2,FALSE)))</f>
        <v>1.8499999999999999E-2</v>
      </c>
      <c r="R390" s="40">
        <f t="shared" si="42"/>
        <v>3745045</v>
      </c>
      <c r="S390" s="40">
        <f>IF(OR(N389=0,N389="",O390=""),"",IF(R390&lt;VLOOKUP(O390,system!$A$2:$F$36,6,FALSE),R390,VLOOKUP(O390,system!$A$2:$F$36,6,FALSE)))</f>
        <v>116484</v>
      </c>
      <c r="T390" s="40">
        <f t="shared" si="43"/>
        <v>5773</v>
      </c>
      <c r="U390" s="40">
        <f t="shared" si="44"/>
        <v>110711</v>
      </c>
      <c r="V390" s="40">
        <f t="shared" si="45"/>
        <v>0</v>
      </c>
      <c r="W390" s="250"/>
      <c r="X390" s="33">
        <v>0</v>
      </c>
      <c r="Y390" s="261"/>
      <c r="Z390" s="7"/>
    </row>
    <row r="391" spans="13:26" x14ac:dyDescent="0.2">
      <c r="M391" s="36">
        <v>389</v>
      </c>
      <c r="N391" s="51">
        <f t="shared" si="40"/>
        <v>32</v>
      </c>
      <c r="O391" s="51">
        <f>IF(OR(N390=0,N390=""),"",IF($C$7&lt;system!I390,"",system!I390))</f>
        <v>33</v>
      </c>
      <c r="P391" s="125">
        <f t="shared" si="41"/>
        <v>53905</v>
      </c>
      <c r="Q391" s="52">
        <f>IF(OR(N390=0,N390="",O391=""),"",IF(N391&lt;0,"",VLOOKUP(O391,system!$A$2:$B$36,2,FALSE)))</f>
        <v>1.8499999999999999E-2</v>
      </c>
      <c r="R391" s="53">
        <f t="shared" si="42"/>
        <v>3634334</v>
      </c>
      <c r="S391" s="53">
        <f>IF(OR(N390=0,N390="",O391=""),"",IF(R391&lt;VLOOKUP(O391,system!$A$2:$F$36,6,FALSE),R391,VLOOKUP(O391,system!$A$2:$F$36,6,FALSE)))</f>
        <v>116484</v>
      </c>
      <c r="T391" s="53">
        <f t="shared" si="43"/>
        <v>5602</v>
      </c>
      <c r="U391" s="53">
        <f t="shared" si="44"/>
        <v>110882</v>
      </c>
      <c r="V391" s="53">
        <f t="shared" si="45"/>
        <v>0</v>
      </c>
      <c r="W391" s="250"/>
      <c r="X391" s="33">
        <v>0</v>
      </c>
      <c r="Y391" s="261"/>
      <c r="Z391" s="7"/>
    </row>
    <row r="392" spans="13:26" x14ac:dyDescent="0.2">
      <c r="M392" s="37">
        <v>390</v>
      </c>
      <c r="N392" s="38">
        <f t="shared" si="40"/>
        <v>31</v>
      </c>
      <c r="O392" s="38">
        <f>IF(OR(N391=0,N391=""),"",IF($C$7&lt;system!I391,"",system!I391))</f>
        <v>33</v>
      </c>
      <c r="P392" s="124">
        <f t="shared" si="41"/>
        <v>53936</v>
      </c>
      <c r="Q392" s="39">
        <f>IF(OR(N391=0,N391="",O392=""),"",IF(N392&lt;0,"",VLOOKUP(O392,system!$A$2:$B$36,2,FALSE)))</f>
        <v>1.8499999999999999E-2</v>
      </c>
      <c r="R392" s="40">
        <f t="shared" si="42"/>
        <v>3523452</v>
      </c>
      <c r="S392" s="40">
        <f>IF(OR(N391=0,N391="",O392=""),"",IF(R392&lt;VLOOKUP(O392,system!$A$2:$F$36,6,FALSE),R392,VLOOKUP(O392,system!$A$2:$F$36,6,FALSE)))</f>
        <v>116484</v>
      </c>
      <c r="T392" s="40">
        <f t="shared" si="43"/>
        <v>5431</v>
      </c>
      <c r="U392" s="40">
        <f t="shared" si="44"/>
        <v>111053</v>
      </c>
      <c r="V392" s="40">
        <f t="shared" si="45"/>
        <v>0</v>
      </c>
      <c r="W392" s="250"/>
      <c r="X392" s="33">
        <v>0</v>
      </c>
      <c r="Y392" s="261"/>
      <c r="Z392" s="7"/>
    </row>
    <row r="393" spans="13:26" x14ac:dyDescent="0.2">
      <c r="M393" s="36">
        <v>391</v>
      </c>
      <c r="N393" s="51">
        <f t="shared" si="40"/>
        <v>30</v>
      </c>
      <c r="O393" s="51">
        <f>IF(OR(N392=0,N392=""),"",IF($C$7&lt;system!I392,"",system!I392))</f>
        <v>33</v>
      </c>
      <c r="P393" s="125">
        <f t="shared" si="41"/>
        <v>53966</v>
      </c>
      <c r="Q393" s="52">
        <f>IF(OR(N392=0,N392="",O393=""),"",IF(N393&lt;0,"",VLOOKUP(O393,system!$A$2:$B$36,2,FALSE)))</f>
        <v>1.8499999999999999E-2</v>
      </c>
      <c r="R393" s="53">
        <f t="shared" si="42"/>
        <v>3412399</v>
      </c>
      <c r="S393" s="53">
        <f>IF(OR(N392=0,N392="",O393=""),"",IF(R393&lt;VLOOKUP(O393,system!$A$2:$F$36,6,FALSE),R393,VLOOKUP(O393,system!$A$2:$F$36,6,FALSE)))</f>
        <v>116484</v>
      </c>
      <c r="T393" s="53">
        <f t="shared" si="43"/>
        <v>5260</v>
      </c>
      <c r="U393" s="53">
        <f t="shared" si="44"/>
        <v>111224</v>
      </c>
      <c r="V393" s="53">
        <f t="shared" si="45"/>
        <v>0</v>
      </c>
      <c r="W393" s="250"/>
      <c r="X393" s="33">
        <v>0</v>
      </c>
      <c r="Y393" s="261"/>
      <c r="Z393" s="7"/>
    </row>
    <row r="394" spans="13:26" x14ac:dyDescent="0.2">
      <c r="M394" s="37">
        <v>392</v>
      </c>
      <c r="N394" s="38">
        <f t="shared" si="40"/>
        <v>29</v>
      </c>
      <c r="O394" s="38">
        <f>IF(OR(N393=0,N393=""),"",IF($C$7&lt;system!I393,"",system!I393))</f>
        <v>33</v>
      </c>
      <c r="P394" s="124">
        <f t="shared" si="41"/>
        <v>53997</v>
      </c>
      <c r="Q394" s="39">
        <f>IF(OR(N393=0,N393="",O394=""),"",IF(N394&lt;0,"",VLOOKUP(O394,system!$A$2:$B$36,2,FALSE)))</f>
        <v>1.8499999999999999E-2</v>
      </c>
      <c r="R394" s="40">
        <f t="shared" si="42"/>
        <v>3301175</v>
      </c>
      <c r="S394" s="40">
        <f>IF(OR(N393=0,N393="",O394=""),"",IF(R394&lt;VLOOKUP(O394,system!$A$2:$F$36,6,FALSE),R394,VLOOKUP(O394,system!$A$2:$F$36,6,FALSE)))</f>
        <v>116484</v>
      </c>
      <c r="T394" s="40">
        <f t="shared" si="43"/>
        <v>5089</v>
      </c>
      <c r="U394" s="40">
        <f t="shared" si="44"/>
        <v>111395</v>
      </c>
      <c r="V394" s="40">
        <f t="shared" si="45"/>
        <v>0</v>
      </c>
      <c r="W394" s="250"/>
      <c r="X394" s="33">
        <v>0</v>
      </c>
      <c r="Y394" s="261"/>
      <c r="Z394" s="7"/>
    </row>
    <row r="395" spans="13:26" x14ac:dyDescent="0.2">
      <c r="M395" s="36">
        <v>393</v>
      </c>
      <c r="N395" s="51">
        <f t="shared" si="40"/>
        <v>28</v>
      </c>
      <c r="O395" s="51">
        <f>IF(OR(N394=0,N394=""),"",IF($C$7&lt;system!I394,"",system!I394))</f>
        <v>33</v>
      </c>
      <c r="P395" s="125">
        <f t="shared" si="41"/>
        <v>54027</v>
      </c>
      <c r="Q395" s="52">
        <f>IF(OR(N394=0,N394="",O395=""),"",IF(N395&lt;0,"",VLOOKUP(O395,system!$A$2:$B$36,2,FALSE)))</f>
        <v>1.8499999999999999E-2</v>
      </c>
      <c r="R395" s="53">
        <f t="shared" si="42"/>
        <v>3189780</v>
      </c>
      <c r="S395" s="53">
        <f>IF(OR(N394=0,N394="",O395=""),"",IF(R395&lt;VLOOKUP(O395,system!$A$2:$F$36,6,FALSE),R395,VLOOKUP(O395,system!$A$2:$F$36,6,FALSE)))</f>
        <v>116484</v>
      </c>
      <c r="T395" s="53">
        <f t="shared" si="43"/>
        <v>4917</v>
      </c>
      <c r="U395" s="53">
        <f t="shared" si="44"/>
        <v>111567</v>
      </c>
      <c r="V395" s="53">
        <f t="shared" si="45"/>
        <v>0</v>
      </c>
      <c r="W395" s="250"/>
      <c r="X395" s="33">
        <v>0</v>
      </c>
      <c r="Y395" s="261"/>
      <c r="Z395" s="7"/>
    </row>
    <row r="396" spans="13:26" x14ac:dyDescent="0.2">
      <c r="M396" s="37">
        <v>394</v>
      </c>
      <c r="N396" s="38">
        <f t="shared" si="40"/>
        <v>27</v>
      </c>
      <c r="O396" s="38">
        <f>IF(OR(N395=0,N395=""),"",IF($C$7&lt;system!I395,"",system!I395))</f>
        <v>33</v>
      </c>
      <c r="P396" s="124">
        <f t="shared" si="41"/>
        <v>54058</v>
      </c>
      <c r="Q396" s="39">
        <f>IF(OR(N395=0,N395="",O396=""),"",IF(N396&lt;0,"",VLOOKUP(O396,system!$A$2:$B$36,2,FALSE)))</f>
        <v>1.8499999999999999E-2</v>
      </c>
      <c r="R396" s="40">
        <f t="shared" si="42"/>
        <v>3078213</v>
      </c>
      <c r="S396" s="40">
        <f>IF(OR(N395=0,N395="",O396=""),"",IF(R396&lt;VLOOKUP(O396,system!$A$2:$F$36,6,FALSE),R396,VLOOKUP(O396,system!$A$2:$F$36,6,FALSE)))</f>
        <v>116484</v>
      </c>
      <c r="T396" s="40">
        <f t="shared" si="43"/>
        <v>4745</v>
      </c>
      <c r="U396" s="40">
        <f t="shared" si="44"/>
        <v>111739</v>
      </c>
      <c r="V396" s="40">
        <f t="shared" si="45"/>
        <v>0</v>
      </c>
      <c r="W396" s="250"/>
      <c r="X396" s="33">
        <v>0</v>
      </c>
      <c r="Y396" s="261"/>
      <c r="Z396" s="7"/>
    </row>
    <row r="397" spans="13:26" x14ac:dyDescent="0.2">
      <c r="M397" s="36">
        <v>395</v>
      </c>
      <c r="N397" s="51">
        <f t="shared" si="40"/>
        <v>26</v>
      </c>
      <c r="O397" s="51">
        <f>IF(OR(N396=0,N396=""),"",IF($C$7&lt;system!I396,"",system!I396))</f>
        <v>33</v>
      </c>
      <c r="P397" s="125">
        <f t="shared" si="41"/>
        <v>54089</v>
      </c>
      <c r="Q397" s="52">
        <f>IF(OR(N396=0,N396="",O397=""),"",IF(N397&lt;0,"",VLOOKUP(O397,system!$A$2:$B$36,2,FALSE)))</f>
        <v>1.8499999999999999E-2</v>
      </c>
      <c r="R397" s="53">
        <f t="shared" si="42"/>
        <v>2966474</v>
      </c>
      <c r="S397" s="53">
        <f>IF(OR(N396=0,N396="",O397=""),"",IF(R397&lt;VLOOKUP(O397,system!$A$2:$F$36,6,FALSE),R397,VLOOKUP(O397,system!$A$2:$F$36,6,FALSE)))</f>
        <v>116484</v>
      </c>
      <c r="T397" s="53">
        <f t="shared" si="43"/>
        <v>4573</v>
      </c>
      <c r="U397" s="53">
        <f t="shared" si="44"/>
        <v>111911</v>
      </c>
      <c r="V397" s="53">
        <f t="shared" si="45"/>
        <v>0</v>
      </c>
      <c r="W397" s="250"/>
      <c r="X397" s="33">
        <v>0</v>
      </c>
      <c r="Y397" s="261"/>
      <c r="Z397" s="7"/>
    </row>
    <row r="398" spans="13:26" x14ac:dyDescent="0.2">
      <c r="M398" s="41">
        <v>396</v>
      </c>
      <c r="N398" s="42">
        <f t="shared" si="40"/>
        <v>25</v>
      </c>
      <c r="O398" s="42">
        <f>IF(OR(N397=0,N397=""),"",IF($C$7&lt;system!I397,"",system!I397))</f>
        <v>33</v>
      </c>
      <c r="P398" s="126">
        <f t="shared" si="41"/>
        <v>54118</v>
      </c>
      <c r="Q398" s="43">
        <f>IF(OR(N397=0,N397="",O398=""),"",IF(N398&lt;0,"",VLOOKUP(O398,system!$A$2:$B$36,2,FALSE)))</f>
        <v>1.8499999999999999E-2</v>
      </c>
      <c r="R398" s="44">
        <f t="shared" si="42"/>
        <v>2854563</v>
      </c>
      <c r="S398" s="44">
        <f>IF(OR(N397=0,N397="",O398=""),"",IF(R398&lt;VLOOKUP(O398,system!$A$2:$F$36,6,FALSE),R398,VLOOKUP(O398,system!$A$2:$F$36,6,FALSE)))</f>
        <v>116484</v>
      </c>
      <c r="T398" s="44">
        <f t="shared" si="43"/>
        <v>4400</v>
      </c>
      <c r="U398" s="44">
        <f t="shared" si="44"/>
        <v>112084</v>
      </c>
      <c r="V398" s="44">
        <f t="shared" si="45"/>
        <v>0</v>
      </c>
      <c r="W398" s="251"/>
      <c r="X398" s="34">
        <v>0</v>
      </c>
      <c r="Y398" s="262"/>
      <c r="Z398" s="7"/>
    </row>
    <row r="399" spans="13:26" x14ac:dyDescent="0.2">
      <c r="M399" s="35">
        <v>397</v>
      </c>
      <c r="N399" s="48">
        <f t="shared" si="40"/>
        <v>24</v>
      </c>
      <c r="O399" s="48">
        <f>IF(OR(N398=0,N398=""),"",IF($C$7&lt;system!I398,"",system!I398))</f>
        <v>34</v>
      </c>
      <c r="P399" s="123">
        <f t="shared" si="41"/>
        <v>54149</v>
      </c>
      <c r="Q399" s="49">
        <f>IF(OR(N398=0,N398="",O399=""),"",IF(N399&lt;0,"",VLOOKUP(O399,system!$A$2:$B$36,2,FALSE)))</f>
        <v>1.8499999999999999E-2</v>
      </c>
      <c r="R399" s="50">
        <f t="shared" si="42"/>
        <v>2742479</v>
      </c>
      <c r="S399" s="50">
        <f>IF(OR(N398=0,N398="",O399=""),"",IF(R399&lt;VLOOKUP(O399,system!$A$2:$F$36,6,FALSE),R399,VLOOKUP(O399,system!$A$2:$F$36,6,FALSE)))</f>
        <v>116485</v>
      </c>
      <c r="T399" s="50">
        <f t="shared" si="43"/>
        <v>4227</v>
      </c>
      <c r="U399" s="50">
        <f t="shared" si="44"/>
        <v>112258</v>
      </c>
      <c r="V399" s="50">
        <f t="shared" si="45"/>
        <v>0</v>
      </c>
      <c r="W399" s="249">
        <f>IF(ISNA(VLOOKUP(O399,$B$28:$C$62,2,FALSE)),0,VLOOKUP(O399,$B$28:$C$62,2,FALSE))</f>
        <v>0</v>
      </c>
      <c r="X399" s="32">
        <v>0</v>
      </c>
      <c r="Y399" s="263">
        <f>IF(O399="","",ROUND(system!$AJ$5/100*R399,-2))</f>
        <v>15000</v>
      </c>
      <c r="Z399" s="7"/>
    </row>
    <row r="400" spans="13:26" x14ac:dyDescent="0.2">
      <c r="M400" s="160">
        <v>398</v>
      </c>
      <c r="N400" s="161">
        <f t="shared" si="40"/>
        <v>23</v>
      </c>
      <c r="O400" s="161">
        <f>IF(OR(N399=0,N399=""),"",IF($C$7&lt;system!I399,"",system!I399))</f>
        <v>34</v>
      </c>
      <c r="P400" s="162">
        <f t="shared" si="41"/>
        <v>54179</v>
      </c>
      <c r="Q400" s="163">
        <f>IF(OR(N399=0,N399="",O400=""),"",IF(N400&lt;0,"",VLOOKUP(O400,system!$A$2:$B$36,2,FALSE)))</f>
        <v>1.8499999999999999E-2</v>
      </c>
      <c r="R400" s="164">
        <f t="shared" si="42"/>
        <v>2630221</v>
      </c>
      <c r="S400" s="164">
        <f>IF(OR(N399=0,N399="",O400=""),"",IF(R400&lt;VLOOKUP(O400,system!$A$2:$F$36,6,FALSE),R400,VLOOKUP(O400,system!$A$2:$F$36,6,FALSE)))</f>
        <v>116485</v>
      </c>
      <c r="T400" s="164">
        <f t="shared" si="43"/>
        <v>4054</v>
      </c>
      <c r="U400" s="164">
        <f t="shared" si="44"/>
        <v>112431</v>
      </c>
      <c r="V400" s="164">
        <f t="shared" si="45"/>
        <v>0</v>
      </c>
      <c r="W400" s="250"/>
      <c r="X400" s="33">
        <v>0</v>
      </c>
      <c r="Y400" s="264"/>
      <c r="Z400" s="7"/>
    </row>
    <row r="401" spans="13:26" x14ac:dyDescent="0.2">
      <c r="M401" s="36">
        <v>399</v>
      </c>
      <c r="N401" s="51">
        <f t="shared" si="40"/>
        <v>22</v>
      </c>
      <c r="O401" s="51">
        <f>IF(OR(N400=0,N400=""),"",IF($C$7&lt;system!I400,"",system!I400))</f>
        <v>34</v>
      </c>
      <c r="P401" s="125">
        <f t="shared" si="41"/>
        <v>54210</v>
      </c>
      <c r="Q401" s="52">
        <f>IF(OR(N400=0,N400="",O401=""),"",IF(N401&lt;0,"",VLOOKUP(O401,system!$A$2:$B$36,2,FALSE)))</f>
        <v>1.8499999999999999E-2</v>
      </c>
      <c r="R401" s="53">
        <f t="shared" si="42"/>
        <v>2517790</v>
      </c>
      <c r="S401" s="53">
        <f>IF(OR(N400=0,N400="",O401=""),"",IF(R401&lt;VLOOKUP(O401,system!$A$2:$F$36,6,FALSE),R401,VLOOKUP(O401,system!$A$2:$F$36,6,FALSE)))</f>
        <v>116485</v>
      </c>
      <c r="T401" s="53">
        <f t="shared" si="43"/>
        <v>3881</v>
      </c>
      <c r="U401" s="53">
        <f t="shared" si="44"/>
        <v>112604</v>
      </c>
      <c r="V401" s="53">
        <f t="shared" si="45"/>
        <v>0</v>
      </c>
      <c r="W401" s="250"/>
      <c r="X401" s="33">
        <v>0</v>
      </c>
      <c r="Y401" s="264"/>
      <c r="Z401" s="7"/>
    </row>
    <row r="402" spans="13:26" x14ac:dyDescent="0.2">
      <c r="M402" s="160">
        <v>400</v>
      </c>
      <c r="N402" s="161">
        <f t="shared" si="40"/>
        <v>21</v>
      </c>
      <c r="O402" s="161">
        <f>IF(OR(N401=0,N401=""),"",IF($C$7&lt;system!I401,"",system!I401))</f>
        <v>34</v>
      </c>
      <c r="P402" s="162">
        <f t="shared" si="41"/>
        <v>54240</v>
      </c>
      <c r="Q402" s="163">
        <f>IF(OR(N401=0,N401="",O402=""),"",IF(N402&lt;0,"",VLOOKUP(O402,system!$A$2:$B$36,2,FALSE)))</f>
        <v>1.8499999999999999E-2</v>
      </c>
      <c r="R402" s="164">
        <f t="shared" si="42"/>
        <v>2405186</v>
      </c>
      <c r="S402" s="164">
        <f>IF(OR(N401=0,N401="",O402=""),"",IF(R402&lt;VLOOKUP(O402,system!$A$2:$F$36,6,FALSE),R402,VLOOKUP(O402,system!$A$2:$F$36,6,FALSE)))</f>
        <v>116485</v>
      </c>
      <c r="T402" s="164">
        <f t="shared" si="43"/>
        <v>3707</v>
      </c>
      <c r="U402" s="164">
        <f t="shared" si="44"/>
        <v>112778</v>
      </c>
      <c r="V402" s="164">
        <f t="shared" si="45"/>
        <v>0</v>
      </c>
      <c r="W402" s="250"/>
      <c r="X402" s="33">
        <v>0</v>
      </c>
      <c r="Y402" s="264"/>
      <c r="Z402" s="7"/>
    </row>
    <row r="403" spans="13:26" x14ac:dyDescent="0.2">
      <c r="M403" s="36">
        <v>401</v>
      </c>
      <c r="N403" s="51">
        <f t="shared" si="40"/>
        <v>20</v>
      </c>
      <c r="O403" s="51">
        <f>IF(OR(N402=0,N402=""),"",IF($C$7&lt;system!I402,"",system!I402))</f>
        <v>34</v>
      </c>
      <c r="P403" s="125">
        <f t="shared" si="41"/>
        <v>54271</v>
      </c>
      <c r="Q403" s="52">
        <f>IF(OR(N402=0,N402="",O403=""),"",IF(N403&lt;0,"",VLOOKUP(O403,system!$A$2:$B$36,2,FALSE)))</f>
        <v>1.8499999999999999E-2</v>
      </c>
      <c r="R403" s="53">
        <f t="shared" si="42"/>
        <v>2292408</v>
      </c>
      <c r="S403" s="53">
        <f>IF(OR(N402=0,N402="",O403=""),"",IF(R403&lt;VLOOKUP(O403,system!$A$2:$F$36,6,FALSE),R403,VLOOKUP(O403,system!$A$2:$F$36,6,FALSE)))</f>
        <v>116485</v>
      </c>
      <c r="T403" s="53">
        <f t="shared" si="43"/>
        <v>3534</v>
      </c>
      <c r="U403" s="53">
        <f t="shared" si="44"/>
        <v>112951</v>
      </c>
      <c r="V403" s="53">
        <f t="shared" si="45"/>
        <v>0</v>
      </c>
      <c r="W403" s="250"/>
      <c r="X403" s="33">
        <v>0</v>
      </c>
      <c r="Y403" s="264"/>
      <c r="Z403" s="7"/>
    </row>
    <row r="404" spans="13:26" x14ac:dyDescent="0.2">
      <c r="M404" s="160">
        <v>402</v>
      </c>
      <c r="N404" s="161">
        <f t="shared" si="40"/>
        <v>19</v>
      </c>
      <c r="O404" s="161">
        <f>IF(OR(N403=0,N403=""),"",IF($C$7&lt;system!I403,"",system!I403))</f>
        <v>34</v>
      </c>
      <c r="P404" s="162">
        <f t="shared" si="41"/>
        <v>54302</v>
      </c>
      <c r="Q404" s="163">
        <f>IF(OR(N403=0,N403="",O404=""),"",IF(N404&lt;0,"",VLOOKUP(O404,system!$A$2:$B$36,2,FALSE)))</f>
        <v>1.8499999999999999E-2</v>
      </c>
      <c r="R404" s="164">
        <f t="shared" si="42"/>
        <v>2179457</v>
      </c>
      <c r="S404" s="164">
        <f>IF(OR(N403=0,N403="",O404=""),"",IF(R404&lt;VLOOKUP(O404,system!$A$2:$F$36,6,FALSE),R404,VLOOKUP(O404,system!$A$2:$F$36,6,FALSE)))</f>
        <v>116485</v>
      </c>
      <c r="T404" s="164">
        <f t="shared" si="43"/>
        <v>3359</v>
      </c>
      <c r="U404" s="164">
        <f t="shared" si="44"/>
        <v>113126</v>
      </c>
      <c r="V404" s="164">
        <f t="shared" si="45"/>
        <v>0</v>
      </c>
      <c r="W404" s="250"/>
      <c r="X404" s="33">
        <v>0</v>
      </c>
      <c r="Y404" s="264"/>
      <c r="Z404" s="7"/>
    </row>
    <row r="405" spans="13:26" x14ac:dyDescent="0.2">
      <c r="M405" s="36">
        <v>403</v>
      </c>
      <c r="N405" s="51">
        <f t="shared" si="40"/>
        <v>18</v>
      </c>
      <c r="O405" s="51">
        <f>IF(OR(N404=0,N404=""),"",IF($C$7&lt;system!I404,"",system!I404))</f>
        <v>34</v>
      </c>
      <c r="P405" s="125">
        <f t="shared" si="41"/>
        <v>54332</v>
      </c>
      <c r="Q405" s="52">
        <f>IF(OR(N404=0,N404="",O405=""),"",IF(N405&lt;0,"",VLOOKUP(O405,system!$A$2:$B$36,2,FALSE)))</f>
        <v>1.8499999999999999E-2</v>
      </c>
      <c r="R405" s="53">
        <f t="shared" si="42"/>
        <v>2066331</v>
      </c>
      <c r="S405" s="53">
        <f>IF(OR(N404=0,N404="",O405=""),"",IF(R405&lt;VLOOKUP(O405,system!$A$2:$F$36,6,FALSE),R405,VLOOKUP(O405,system!$A$2:$F$36,6,FALSE)))</f>
        <v>116485</v>
      </c>
      <c r="T405" s="53">
        <f t="shared" si="43"/>
        <v>3185</v>
      </c>
      <c r="U405" s="53">
        <f t="shared" si="44"/>
        <v>113300</v>
      </c>
      <c r="V405" s="53">
        <f t="shared" si="45"/>
        <v>0</v>
      </c>
      <c r="W405" s="250"/>
      <c r="X405" s="33">
        <v>0</v>
      </c>
      <c r="Y405" s="264"/>
      <c r="Z405" s="7"/>
    </row>
    <row r="406" spans="13:26" x14ac:dyDescent="0.2">
      <c r="M406" s="160">
        <v>404</v>
      </c>
      <c r="N406" s="161">
        <f t="shared" si="40"/>
        <v>17</v>
      </c>
      <c r="O406" s="161">
        <f>IF(OR(N405=0,N405=""),"",IF($C$7&lt;system!I405,"",system!I405))</f>
        <v>34</v>
      </c>
      <c r="P406" s="162">
        <f t="shared" si="41"/>
        <v>54363</v>
      </c>
      <c r="Q406" s="163">
        <f>IF(OR(N405=0,N405="",O406=""),"",IF(N406&lt;0,"",VLOOKUP(O406,system!$A$2:$B$36,2,FALSE)))</f>
        <v>1.8499999999999999E-2</v>
      </c>
      <c r="R406" s="164">
        <f t="shared" si="42"/>
        <v>1953031</v>
      </c>
      <c r="S406" s="164">
        <f>IF(OR(N405=0,N405="",O406=""),"",IF(R406&lt;VLOOKUP(O406,system!$A$2:$F$36,6,FALSE),R406,VLOOKUP(O406,system!$A$2:$F$36,6,FALSE)))</f>
        <v>116485</v>
      </c>
      <c r="T406" s="164">
        <f t="shared" si="43"/>
        <v>3010</v>
      </c>
      <c r="U406" s="164">
        <f t="shared" si="44"/>
        <v>113475</v>
      </c>
      <c r="V406" s="164">
        <f t="shared" si="45"/>
        <v>0</v>
      </c>
      <c r="W406" s="250"/>
      <c r="X406" s="33">
        <v>0</v>
      </c>
      <c r="Y406" s="264"/>
      <c r="Z406" s="7"/>
    </row>
    <row r="407" spans="13:26" x14ac:dyDescent="0.2">
      <c r="M407" s="36">
        <v>405</v>
      </c>
      <c r="N407" s="51">
        <f t="shared" si="40"/>
        <v>16</v>
      </c>
      <c r="O407" s="51">
        <f>IF(OR(N406=0,N406=""),"",IF($C$7&lt;system!I406,"",system!I406))</f>
        <v>34</v>
      </c>
      <c r="P407" s="125">
        <f t="shared" si="41"/>
        <v>54393</v>
      </c>
      <c r="Q407" s="52">
        <f>IF(OR(N406=0,N406="",O407=""),"",IF(N407&lt;0,"",VLOOKUP(O407,system!$A$2:$B$36,2,FALSE)))</f>
        <v>1.8499999999999999E-2</v>
      </c>
      <c r="R407" s="53">
        <f t="shared" si="42"/>
        <v>1839556</v>
      </c>
      <c r="S407" s="53">
        <f>IF(OR(N406=0,N406="",O407=""),"",IF(R407&lt;VLOOKUP(O407,system!$A$2:$F$36,6,FALSE),R407,VLOOKUP(O407,system!$A$2:$F$36,6,FALSE)))</f>
        <v>116485</v>
      </c>
      <c r="T407" s="53">
        <f t="shared" si="43"/>
        <v>2835</v>
      </c>
      <c r="U407" s="53">
        <f t="shared" si="44"/>
        <v>113650</v>
      </c>
      <c r="V407" s="53">
        <f t="shared" si="45"/>
        <v>0</v>
      </c>
      <c r="W407" s="250"/>
      <c r="X407" s="33">
        <v>0</v>
      </c>
      <c r="Y407" s="264"/>
      <c r="Z407" s="7"/>
    </row>
    <row r="408" spans="13:26" x14ac:dyDescent="0.2">
      <c r="M408" s="160">
        <v>406</v>
      </c>
      <c r="N408" s="161">
        <f t="shared" si="40"/>
        <v>15</v>
      </c>
      <c r="O408" s="161">
        <f>IF(OR(N407=0,N407=""),"",IF($C$7&lt;system!I407,"",system!I407))</f>
        <v>34</v>
      </c>
      <c r="P408" s="162">
        <f t="shared" si="41"/>
        <v>54424</v>
      </c>
      <c r="Q408" s="163">
        <f>IF(OR(N407=0,N407="",O408=""),"",IF(N408&lt;0,"",VLOOKUP(O408,system!$A$2:$B$36,2,FALSE)))</f>
        <v>1.8499999999999999E-2</v>
      </c>
      <c r="R408" s="164">
        <f t="shared" si="42"/>
        <v>1725906</v>
      </c>
      <c r="S408" s="164">
        <f>IF(OR(N407=0,N407="",O408=""),"",IF(R408&lt;VLOOKUP(O408,system!$A$2:$F$36,6,FALSE),R408,VLOOKUP(O408,system!$A$2:$F$36,6,FALSE)))</f>
        <v>116485</v>
      </c>
      <c r="T408" s="164">
        <f t="shared" si="43"/>
        <v>2660</v>
      </c>
      <c r="U408" s="164">
        <f t="shared" si="44"/>
        <v>113825</v>
      </c>
      <c r="V408" s="164">
        <f t="shared" si="45"/>
        <v>0</v>
      </c>
      <c r="W408" s="250"/>
      <c r="X408" s="33">
        <v>0</v>
      </c>
      <c r="Y408" s="264"/>
      <c r="Z408" s="7"/>
    </row>
    <row r="409" spans="13:26" x14ac:dyDescent="0.2">
      <c r="M409" s="36">
        <v>407</v>
      </c>
      <c r="N409" s="51">
        <f t="shared" si="40"/>
        <v>14</v>
      </c>
      <c r="O409" s="51">
        <f>IF(OR(N408=0,N408=""),"",IF($C$7&lt;system!I408,"",system!I408))</f>
        <v>34</v>
      </c>
      <c r="P409" s="125">
        <f t="shared" si="41"/>
        <v>54455</v>
      </c>
      <c r="Q409" s="52">
        <f>IF(OR(N408=0,N408="",O409=""),"",IF(N409&lt;0,"",VLOOKUP(O409,system!$A$2:$B$36,2,FALSE)))</f>
        <v>1.8499999999999999E-2</v>
      </c>
      <c r="R409" s="53">
        <f t="shared" si="42"/>
        <v>1612081</v>
      </c>
      <c r="S409" s="53">
        <f>IF(OR(N408=0,N408="",O409=""),"",IF(R409&lt;VLOOKUP(O409,system!$A$2:$F$36,6,FALSE),R409,VLOOKUP(O409,system!$A$2:$F$36,6,FALSE)))</f>
        <v>116485</v>
      </c>
      <c r="T409" s="53">
        <f t="shared" si="43"/>
        <v>2485</v>
      </c>
      <c r="U409" s="53">
        <f t="shared" si="44"/>
        <v>114000</v>
      </c>
      <c r="V409" s="53">
        <f t="shared" si="45"/>
        <v>0</v>
      </c>
      <c r="W409" s="250"/>
      <c r="X409" s="33">
        <v>0</v>
      </c>
      <c r="Y409" s="264"/>
      <c r="Z409" s="7"/>
    </row>
    <row r="410" spans="13:26" x14ac:dyDescent="0.2">
      <c r="M410" s="165">
        <v>408</v>
      </c>
      <c r="N410" s="166">
        <f t="shared" si="40"/>
        <v>13</v>
      </c>
      <c r="O410" s="166">
        <f>IF(OR(N409=0,N409=""),"",IF($C$7&lt;system!I409,"",system!I409))</f>
        <v>34</v>
      </c>
      <c r="P410" s="167">
        <f t="shared" si="41"/>
        <v>54483</v>
      </c>
      <c r="Q410" s="168">
        <f>IF(OR(N409=0,N409="",O410=""),"",IF(N410&lt;0,"",VLOOKUP(O410,system!$A$2:$B$36,2,FALSE)))</f>
        <v>1.8499999999999999E-2</v>
      </c>
      <c r="R410" s="169">
        <f t="shared" si="42"/>
        <v>1498081</v>
      </c>
      <c r="S410" s="169">
        <f>IF(OR(N409=0,N409="",O410=""),"",IF(R410&lt;VLOOKUP(O410,system!$A$2:$F$36,6,FALSE),R410,VLOOKUP(O410,system!$A$2:$F$36,6,FALSE)))</f>
        <v>116485</v>
      </c>
      <c r="T410" s="169">
        <f t="shared" si="43"/>
        <v>2309</v>
      </c>
      <c r="U410" s="169">
        <f t="shared" si="44"/>
        <v>114176</v>
      </c>
      <c r="V410" s="169">
        <f t="shared" si="45"/>
        <v>0</v>
      </c>
      <c r="W410" s="251"/>
      <c r="X410" s="34">
        <v>0</v>
      </c>
      <c r="Y410" s="265"/>
      <c r="Z410" s="7"/>
    </row>
    <row r="411" spans="13:26" x14ac:dyDescent="0.2">
      <c r="M411" s="35">
        <v>409</v>
      </c>
      <c r="N411" s="48">
        <f t="shared" si="40"/>
        <v>12</v>
      </c>
      <c r="O411" s="48">
        <f>IF(OR(N410=0,N410=""),"",IF($C$7&lt;system!I410,"",system!I410))</f>
        <v>35</v>
      </c>
      <c r="P411" s="123">
        <f t="shared" si="41"/>
        <v>54514</v>
      </c>
      <c r="Q411" s="49">
        <f>IF(OR(N410=0,N410="",O411=""),"",IF(N411&lt;0,"",VLOOKUP(O411,system!$A$2:$B$36,2,FALSE)))</f>
        <v>1.8499999999999999E-2</v>
      </c>
      <c r="R411" s="50">
        <f t="shared" si="42"/>
        <v>1383905</v>
      </c>
      <c r="S411" s="50">
        <f>IF(OR(N410=0,N410="",O411=""),"",IF(R411&lt;VLOOKUP(O411,system!$A$2:$F$36,6,FALSE),R411,VLOOKUP(O411,system!$A$2:$F$36,6,FALSE)))</f>
        <v>116484</v>
      </c>
      <c r="T411" s="50">
        <f t="shared" si="43"/>
        <v>2133</v>
      </c>
      <c r="U411" s="50">
        <f t="shared" si="44"/>
        <v>114351</v>
      </c>
      <c r="V411" s="50">
        <f t="shared" si="45"/>
        <v>0</v>
      </c>
      <c r="W411" s="249">
        <f>IF(ISNA(VLOOKUP(O411,$B$28:$C$62,2,FALSE)),0,VLOOKUP(O411,$B$28:$C$62,2,FALSE))</f>
        <v>0</v>
      </c>
      <c r="X411" s="32">
        <v>0</v>
      </c>
      <c r="Y411" s="260">
        <f>IF(O411="","",ROUND(system!$AJ$5/100*R411,-2))</f>
        <v>7600</v>
      </c>
      <c r="Z411" s="7"/>
    </row>
    <row r="412" spans="13:26" x14ac:dyDescent="0.2">
      <c r="M412" s="37">
        <v>410</v>
      </c>
      <c r="N412" s="38">
        <f t="shared" si="40"/>
        <v>11</v>
      </c>
      <c r="O412" s="38">
        <f>IF(OR(N411=0,N411=""),"",IF($C$7&lt;system!I411,"",system!I411))</f>
        <v>35</v>
      </c>
      <c r="P412" s="124">
        <f t="shared" si="41"/>
        <v>54544</v>
      </c>
      <c r="Q412" s="39">
        <f>IF(OR(N411=0,N411="",O412=""),"",IF(N412&lt;0,"",VLOOKUP(O412,system!$A$2:$B$36,2,FALSE)))</f>
        <v>1.8499999999999999E-2</v>
      </c>
      <c r="R412" s="40">
        <f t="shared" si="42"/>
        <v>1269554</v>
      </c>
      <c r="S412" s="40">
        <f>IF(OR(N411=0,N411="",O412=""),"",IF(R412&lt;VLOOKUP(O412,system!$A$2:$F$36,6,FALSE),R412,VLOOKUP(O412,system!$A$2:$F$36,6,FALSE)))</f>
        <v>116484</v>
      </c>
      <c r="T412" s="40">
        <f t="shared" si="43"/>
        <v>1957</v>
      </c>
      <c r="U412" s="40">
        <f t="shared" si="44"/>
        <v>114527</v>
      </c>
      <c r="V412" s="40">
        <f t="shared" si="45"/>
        <v>0</v>
      </c>
      <c r="W412" s="250"/>
      <c r="X412" s="33">
        <v>0</v>
      </c>
      <c r="Y412" s="261"/>
      <c r="Z412" s="7"/>
    </row>
    <row r="413" spans="13:26" x14ac:dyDescent="0.2">
      <c r="M413" s="36">
        <v>411</v>
      </c>
      <c r="N413" s="51">
        <f t="shared" si="40"/>
        <v>10</v>
      </c>
      <c r="O413" s="51">
        <f>IF(OR(N412=0,N412=""),"",IF($C$7&lt;system!I412,"",system!I412))</f>
        <v>35</v>
      </c>
      <c r="P413" s="125">
        <f t="shared" si="41"/>
        <v>54575</v>
      </c>
      <c r="Q413" s="52">
        <f>IF(OR(N412=0,N412="",O413=""),"",IF(N413&lt;0,"",VLOOKUP(O413,system!$A$2:$B$36,2,FALSE)))</f>
        <v>1.8499999999999999E-2</v>
      </c>
      <c r="R413" s="53">
        <f t="shared" si="42"/>
        <v>1155027</v>
      </c>
      <c r="S413" s="53">
        <f>IF(OR(N412=0,N412="",O413=""),"",IF(R413&lt;VLOOKUP(O413,system!$A$2:$F$36,6,FALSE),R413,VLOOKUP(O413,system!$A$2:$F$36,6,FALSE)))</f>
        <v>116484</v>
      </c>
      <c r="T413" s="53">
        <f t="shared" si="43"/>
        <v>1780</v>
      </c>
      <c r="U413" s="53">
        <f t="shared" si="44"/>
        <v>114704</v>
      </c>
      <c r="V413" s="53">
        <f t="shared" si="45"/>
        <v>0</v>
      </c>
      <c r="W413" s="250"/>
      <c r="X413" s="33">
        <v>0</v>
      </c>
      <c r="Y413" s="261"/>
      <c r="Z413" s="7"/>
    </row>
    <row r="414" spans="13:26" x14ac:dyDescent="0.2">
      <c r="M414" s="37">
        <v>412</v>
      </c>
      <c r="N414" s="38">
        <f t="shared" si="40"/>
        <v>9</v>
      </c>
      <c r="O414" s="38">
        <f>IF(OR(N413=0,N413=""),"",IF($C$7&lt;system!I413,"",system!I413))</f>
        <v>35</v>
      </c>
      <c r="P414" s="124">
        <f t="shared" si="41"/>
        <v>54605</v>
      </c>
      <c r="Q414" s="39">
        <f>IF(OR(N413=0,N413="",O414=""),"",IF(N414&lt;0,"",VLOOKUP(O414,system!$A$2:$B$36,2,FALSE)))</f>
        <v>1.8499999999999999E-2</v>
      </c>
      <c r="R414" s="40">
        <f t="shared" si="42"/>
        <v>1040323</v>
      </c>
      <c r="S414" s="40">
        <f>IF(OR(N413=0,N413="",O414=""),"",IF(R414&lt;VLOOKUP(O414,system!$A$2:$F$36,6,FALSE),R414,VLOOKUP(O414,system!$A$2:$F$36,6,FALSE)))</f>
        <v>116484</v>
      </c>
      <c r="T414" s="40">
        <f t="shared" si="43"/>
        <v>1603</v>
      </c>
      <c r="U414" s="40">
        <f t="shared" si="44"/>
        <v>114881</v>
      </c>
      <c r="V414" s="40">
        <f t="shared" si="45"/>
        <v>0</v>
      </c>
      <c r="W414" s="250"/>
      <c r="X414" s="33">
        <v>0</v>
      </c>
      <c r="Y414" s="261"/>
      <c r="Z414" s="7"/>
    </row>
    <row r="415" spans="13:26" x14ac:dyDescent="0.2">
      <c r="M415" s="36">
        <v>413</v>
      </c>
      <c r="N415" s="51">
        <f t="shared" si="40"/>
        <v>8</v>
      </c>
      <c r="O415" s="51">
        <f>IF(OR(N414=0,N414=""),"",IF($C$7&lt;system!I414,"",system!I414))</f>
        <v>35</v>
      </c>
      <c r="P415" s="125">
        <f t="shared" si="41"/>
        <v>54636</v>
      </c>
      <c r="Q415" s="52">
        <f>IF(OR(N414=0,N414="",O415=""),"",IF(N415&lt;0,"",VLOOKUP(O415,system!$A$2:$B$36,2,FALSE)))</f>
        <v>1.8499999999999999E-2</v>
      </c>
      <c r="R415" s="53">
        <f t="shared" si="42"/>
        <v>925442</v>
      </c>
      <c r="S415" s="53">
        <f>IF(OR(N414=0,N414="",O415=""),"",IF(R415&lt;VLOOKUP(O415,system!$A$2:$F$36,6,FALSE),R415,VLOOKUP(O415,system!$A$2:$F$36,6,FALSE)))</f>
        <v>116484</v>
      </c>
      <c r="T415" s="53">
        <f t="shared" si="43"/>
        <v>1426</v>
      </c>
      <c r="U415" s="53">
        <f t="shared" si="44"/>
        <v>115058</v>
      </c>
      <c r="V415" s="53">
        <f t="shared" si="45"/>
        <v>0</v>
      </c>
      <c r="W415" s="250"/>
      <c r="X415" s="33">
        <v>0</v>
      </c>
      <c r="Y415" s="261"/>
      <c r="Z415" s="7"/>
    </row>
    <row r="416" spans="13:26" x14ac:dyDescent="0.2">
      <c r="M416" s="37">
        <v>414</v>
      </c>
      <c r="N416" s="38">
        <f t="shared" si="40"/>
        <v>7</v>
      </c>
      <c r="O416" s="38">
        <f>IF(OR(N415=0,N415=""),"",IF($C$7&lt;system!I415,"",system!I415))</f>
        <v>35</v>
      </c>
      <c r="P416" s="124">
        <f t="shared" si="41"/>
        <v>54667</v>
      </c>
      <c r="Q416" s="39">
        <f>IF(OR(N415=0,N415="",O416=""),"",IF(N416&lt;0,"",VLOOKUP(O416,system!$A$2:$B$36,2,FALSE)))</f>
        <v>1.8499999999999999E-2</v>
      </c>
      <c r="R416" s="40">
        <f t="shared" si="42"/>
        <v>810384</v>
      </c>
      <c r="S416" s="40">
        <f>IF(OR(N415=0,N415="",O416=""),"",IF(R416&lt;VLOOKUP(O416,system!$A$2:$F$36,6,FALSE),R416,VLOOKUP(O416,system!$A$2:$F$36,6,FALSE)))</f>
        <v>116484</v>
      </c>
      <c r="T416" s="40">
        <f t="shared" si="43"/>
        <v>1249</v>
      </c>
      <c r="U416" s="40">
        <f t="shared" si="44"/>
        <v>115235</v>
      </c>
      <c r="V416" s="40">
        <f t="shared" si="45"/>
        <v>0</v>
      </c>
      <c r="W416" s="250"/>
      <c r="X416" s="33">
        <v>0</v>
      </c>
      <c r="Y416" s="261"/>
      <c r="Z416" s="7"/>
    </row>
    <row r="417" spans="13:26" x14ac:dyDescent="0.2">
      <c r="M417" s="36">
        <v>415</v>
      </c>
      <c r="N417" s="51">
        <f t="shared" si="40"/>
        <v>6</v>
      </c>
      <c r="O417" s="51">
        <f>IF(OR(N416=0,N416=""),"",IF($C$7&lt;system!I416,"",system!I416))</f>
        <v>35</v>
      </c>
      <c r="P417" s="125">
        <f t="shared" si="41"/>
        <v>54697</v>
      </c>
      <c r="Q417" s="52">
        <f>IF(OR(N416=0,N416="",O417=""),"",IF(N417&lt;0,"",VLOOKUP(O417,system!$A$2:$B$36,2,FALSE)))</f>
        <v>1.8499999999999999E-2</v>
      </c>
      <c r="R417" s="53">
        <f t="shared" si="42"/>
        <v>695149</v>
      </c>
      <c r="S417" s="53">
        <f>IF(OR(N416=0,N416="",O417=""),"",IF(R417&lt;VLOOKUP(O417,system!$A$2:$F$36,6,FALSE),R417,VLOOKUP(O417,system!$A$2:$F$36,6,FALSE)))</f>
        <v>116484</v>
      </c>
      <c r="T417" s="53">
        <f t="shared" si="43"/>
        <v>1071</v>
      </c>
      <c r="U417" s="53">
        <f t="shared" si="44"/>
        <v>115413</v>
      </c>
      <c r="V417" s="53">
        <f t="shared" si="45"/>
        <v>0</v>
      </c>
      <c r="W417" s="250"/>
      <c r="X417" s="33">
        <v>0</v>
      </c>
      <c r="Y417" s="261"/>
      <c r="Z417" s="7"/>
    </row>
    <row r="418" spans="13:26" x14ac:dyDescent="0.2">
      <c r="M418" s="37">
        <v>416</v>
      </c>
      <c r="N418" s="38">
        <f t="shared" si="40"/>
        <v>5</v>
      </c>
      <c r="O418" s="38">
        <f>IF(OR(N417=0,N417=""),"",IF($C$7&lt;system!I417,"",system!I417))</f>
        <v>35</v>
      </c>
      <c r="P418" s="124">
        <f t="shared" si="41"/>
        <v>54728</v>
      </c>
      <c r="Q418" s="39">
        <f>IF(OR(N417=0,N417="",O418=""),"",IF(N418&lt;0,"",VLOOKUP(O418,system!$A$2:$B$36,2,FALSE)))</f>
        <v>1.8499999999999999E-2</v>
      </c>
      <c r="R418" s="40">
        <f t="shared" si="42"/>
        <v>579736</v>
      </c>
      <c r="S418" s="40">
        <f>IF(OR(N417=0,N417="",O418=""),"",IF(R418&lt;VLOOKUP(O418,system!$A$2:$F$36,6,FALSE),R418,VLOOKUP(O418,system!$A$2:$F$36,6,FALSE)))</f>
        <v>116484</v>
      </c>
      <c r="T418" s="40">
        <f t="shared" si="43"/>
        <v>893</v>
      </c>
      <c r="U418" s="40">
        <f t="shared" si="44"/>
        <v>115591</v>
      </c>
      <c r="V418" s="40">
        <f t="shared" si="45"/>
        <v>0</v>
      </c>
      <c r="W418" s="250"/>
      <c r="X418" s="33">
        <v>0</v>
      </c>
      <c r="Y418" s="261"/>
      <c r="Z418" s="7"/>
    </row>
    <row r="419" spans="13:26" x14ac:dyDescent="0.2">
      <c r="M419" s="36">
        <v>417</v>
      </c>
      <c r="N419" s="51">
        <f t="shared" si="40"/>
        <v>4</v>
      </c>
      <c r="O419" s="51">
        <f>IF(OR(N418=0,N418=""),"",IF($C$7&lt;system!I418,"",system!I418))</f>
        <v>35</v>
      </c>
      <c r="P419" s="125">
        <f t="shared" si="41"/>
        <v>54758</v>
      </c>
      <c r="Q419" s="52">
        <f>IF(OR(N418=0,N418="",O419=""),"",IF(N419&lt;0,"",VLOOKUP(O419,system!$A$2:$B$36,2,FALSE)))</f>
        <v>1.8499999999999999E-2</v>
      </c>
      <c r="R419" s="53">
        <f t="shared" si="42"/>
        <v>464145</v>
      </c>
      <c r="S419" s="53">
        <f>IF(OR(N418=0,N418="",O419=""),"",IF(R419&lt;VLOOKUP(O419,system!$A$2:$F$36,6,FALSE),R419,VLOOKUP(O419,system!$A$2:$F$36,6,FALSE)))</f>
        <v>116484</v>
      </c>
      <c r="T419" s="53">
        <f t="shared" si="43"/>
        <v>715</v>
      </c>
      <c r="U419" s="53">
        <f t="shared" si="44"/>
        <v>115769</v>
      </c>
      <c r="V419" s="53">
        <f t="shared" si="45"/>
        <v>0</v>
      </c>
      <c r="W419" s="250"/>
      <c r="X419" s="33">
        <v>0</v>
      </c>
      <c r="Y419" s="261"/>
      <c r="Z419" s="7"/>
    </row>
    <row r="420" spans="13:26" x14ac:dyDescent="0.2">
      <c r="M420" s="37">
        <v>418</v>
      </c>
      <c r="N420" s="38">
        <f t="shared" si="40"/>
        <v>3</v>
      </c>
      <c r="O420" s="38">
        <f>IF(OR(N419=0,N419=""),"",IF($C$7&lt;system!I419,"",system!I419))</f>
        <v>35</v>
      </c>
      <c r="P420" s="124">
        <f t="shared" si="41"/>
        <v>54789</v>
      </c>
      <c r="Q420" s="39">
        <f>IF(OR(N419=0,N419="",O420=""),"",IF(N420&lt;0,"",VLOOKUP(O420,system!$A$2:$B$36,2,FALSE)))</f>
        <v>1.8499999999999999E-2</v>
      </c>
      <c r="R420" s="40">
        <f t="shared" si="42"/>
        <v>348376</v>
      </c>
      <c r="S420" s="40">
        <f>IF(OR(N419=0,N419="",O420=""),"",IF(R420&lt;VLOOKUP(O420,system!$A$2:$F$36,6,FALSE),R420,VLOOKUP(O420,system!$A$2:$F$36,6,FALSE)))</f>
        <v>116484</v>
      </c>
      <c r="T420" s="40">
        <f t="shared" si="43"/>
        <v>537</v>
      </c>
      <c r="U420" s="40">
        <f t="shared" si="44"/>
        <v>115947</v>
      </c>
      <c r="V420" s="40">
        <f t="shared" si="45"/>
        <v>0</v>
      </c>
      <c r="W420" s="250"/>
      <c r="X420" s="33">
        <v>0</v>
      </c>
      <c r="Y420" s="261"/>
      <c r="Z420" s="7"/>
    </row>
    <row r="421" spans="13:26" x14ac:dyDescent="0.2">
      <c r="M421" s="36">
        <v>419</v>
      </c>
      <c r="N421" s="51">
        <f t="shared" si="40"/>
        <v>2</v>
      </c>
      <c r="O421" s="51">
        <f>IF(OR(N420=0,N420=""),"",IF($C$7&lt;system!I420,"",system!I420))</f>
        <v>35</v>
      </c>
      <c r="P421" s="125">
        <f t="shared" si="41"/>
        <v>54820</v>
      </c>
      <c r="Q421" s="52">
        <f>IF(OR(N420=0,N420="",O421=""),"",IF(N421&lt;0,"",VLOOKUP(O421,system!$A$2:$B$36,2,FALSE)))</f>
        <v>1.8499999999999999E-2</v>
      </c>
      <c r="R421" s="53">
        <f t="shared" si="42"/>
        <v>232429</v>
      </c>
      <c r="S421" s="53">
        <f>IF(OR(N420=0,N420="",O421=""),"",IF(R421&lt;VLOOKUP(O421,system!$A$2:$F$36,6,FALSE),R421,VLOOKUP(O421,system!$A$2:$F$36,6,FALSE)))</f>
        <v>116484</v>
      </c>
      <c r="T421" s="53">
        <f t="shared" si="43"/>
        <v>358</v>
      </c>
      <c r="U421" s="53">
        <f t="shared" si="44"/>
        <v>116126</v>
      </c>
      <c r="V421" s="53">
        <f t="shared" si="45"/>
        <v>0</v>
      </c>
      <c r="W421" s="250"/>
      <c r="X421" s="33">
        <v>0</v>
      </c>
      <c r="Y421" s="261"/>
      <c r="Z421" s="7"/>
    </row>
    <row r="422" spans="13:26" ht="13.5" thickBot="1" x14ac:dyDescent="0.25">
      <c r="M422" s="155">
        <v>420</v>
      </c>
      <c r="N422" s="156">
        <f t="shared" si="40"/>
        <v>1</v>
      </c>
      <c r="O422" s="156">
        <f>IF(OR(N421=0,N421=""),"",IF($C$7&lt;system!I421,"",system!I421))</f>
        <v>35</v>
      </c>
      <c r="P422" s="157">
        <f t="shared" si="41"/>
        <v>54848</v>
      </c>
      <c r="Q422" s="158">
        <f>IF(OR(N421=0,N421="",O422=""),"",IF(N422&lt;0,"",VLOOKUP(O422,system!$A$2:$B$36,2,FALSE)))</f>
        <v>1.8499999999999999E-2</v>
      </c>
      <c r="R422" s="159">
        <f t="shared" si="42"/>
        <v>116303</v>
      </c>
      <c r="S422" s="159">
        <f>IF(OR(N421=0,N421="",O422=""),"",IF(R422&lt;VLOOKUP(O422,system!$A$2:$F$36,6,FALSE),R422,VLOOKUP(O422,system!$A$2:$F$36,6,FALSE)))</f>
        <v>116303</v>
      </c>
      <c r="T422" s="159">
        <f t="shared" si="43"/>
        <v>179</v>
      </c>
      <c r="U422" s="159">
        <f t="shared" si="44"/>
        <v>116124</v>
      </c>
      <c r="V422" s="159">
        <f t="shared" si="45"/>
        <v>0</v>
      </c>
      <c r="W422" s="252"/>
      <c r="X422" s="47">
        <v>0</v>
      </c>
      <c r="Y422" s="266"/>
      <c r="Z422" s="7"/>
    </row>
    <row r="426" spans="13:26" x14ac:dyDescent="0.2">
      <c r="W426" s="17"/>
    </row>
    <row r="427" spans="13:26" x14ac:dyDescent="0.2">
      <c r="W427" s="17"/>
    </row>
    <row r="428" spans="13:26" x14ac:dyDescent="0.2">
      <c r="W428" s="17"/>
    </row>
    <row r="429" spans="13:26" x14ac:dyDescent="0.2">
      <c r="W429" s="17"/>
    </row>
    <row r="430" spans="13:26" x14ac:dyDescent="0.2">
      <c r="W430" s="17"/>
    </row>
    <row r="431" spans="13:26" x14ac:dyDescent="0.2">
      <c r="W431" s="17"/>
    </row>
    <row r="432" spans="13:26" x14ac:dyDescent="0.2">
      <c r="W432" s="17"/>
    </row>
    <row r="433" spans="23:23" x14ac:dyDescent="0.2">
      <c r="W433" s="17"/>
    </row>
    <row r="434" spans="23:23" x14ac:dyDescent="0.2">
      <c r="W434" s="17"/>
    </row>
    <row r="435" spans="23:23" x14ac:dyDescent="0.2">
      <c r="W435" s="17"/>
    </row>
    <row r="436" spans="23:23" x14ac:dyDescent="0.2">
      <c r="W436" s="17"/>
    </row>
    <row r="437" spans="23:23" x14ac:dyDescent="0.2">
      <c r="W437" s="17"/>
    </row>
  </sheetData>
  <mergeCells count="88">
    <mergeCell ref="V1:Y1"/>
    <mergeCell ref="M1:U1"/>
    <mergeCell ref="B1:K1"/>
    <mergeCell ref="B17:C17"/>
    <mergeCell ref="Y3:Y14"/>
    <mergeCell ref="Y15:Y26"/>
    <mergeCell ref="B2:G2"/>
    <mergeCell ref="H2:J2"/>
    <mergeCell ref="Y123:Y134"/>
    <mergeCell ref="W75:W86"/>
    <mergeCell ref="D20:D22"/>
    <mergeCell ref="W27:W38"/>
    <mergeCell ref="W15:W26"/>
    <mergeCell ref="I17:J17"/>
    <mergeCell ref="B81:K84"/>
    <mergeCell ref="B87:B89"/>
    <mergeCell ref="B90:B92"/>
    <mergeCell ref="B93:B95"/>
    <mergeCell ref="G87:G89"/>
    <mergeCell ref="Y63:Y74"/>
    <mergeCell ref="Y75:Y86"/>
    <mergeCell ref="Y87:Y98"/>
    <mergeCell ref="Y99:Y110"/>
    <mergeCell ref="Y111:Y122"/>
    <mergeCell ref="Y183:Y194"/>
    <mergeCell ref="Y195:Y206"/>
    <mergeCell ref="Y135:Y146"/>
    <mergeCell ref="Y147:Y158"/>
    <mergeCell ref="Y159:Y170"/>
    <mergeCell ref="Y171:Y182"/>
    <mergeCell ref="Y207:Y218"/>
    <mergeCell ref="Y219:Y230"/>
    <mergeCell ref="Y231:Y242"/>
    <mergeCell ref="Y243:Y254"/>
    <mergeCell ref="Y255:Y266"/>
    <mergeCell ref="Y267:Y278"/>
    <mergeCell ref="Y279:Y290"/>
    <mergeCell ref="Y291:Y302"/>
    <mergeCell ref="Y387:Y398"/>
    <mergeCell ref="Y399:Y410"/>
    <mergeCell ref="Y411:Y422"/>
    <mergeCell ref="Y303:Y314"/>
    <mergeCell ref="Y315:Y326"/>
    <mergeCell ref="Y327:Y338"/>
    <mergeCell ref="Y339:Y350"/>
    <mergeCell ref="Y351:Y362"/>
    <mergeCell ref="Y363:Y374"/>
    <mergeCell ref="Y375:Y386"/>
    <mergeCell ref="Y27:Y38"/>
    <mergeCell ref="Y39:Y50"/>
    <mergeCell ref="Y51:Y62"/>
    <mergeCell ref="W267:W278"/>
    <mergeCell ref="W279:W290"/>
    <mergeCell ref="W135:W146"/>
    <mergeCell ref="W231:W242"/>
    <mergeCell ref="W243:W254"/>
    <mergeCell ref="W255:W266"/>
    <mergeCell ref="W147:W158"/>
    <mergeCell ref="W159:W170"/>
    <mergeCell ref="W171:W182"/>
    <mergeCell ref="W183:W194"/>
    <mergeCell ref="W195:W206"/>
    <mergeCell ref="W207:W218"/>
    <mergeCell ref="W219:W230"/>
    <mergeCell ref="W291:W302"/>
    <mergeCell ref="W303:W314"/>
    <mergeCell ref="W315:W326"/>
    <mergeCell ref="W387:W398"/>
    <mergeCell ref="W399:W410"/>
    <mergeCell ref="W411:W422"/>
    <mergeCell ref="W327:W338"/>
    <mergeCell ref="W339:W350"/>
    <mergeCell ref="W351:W362"/>
    <mergeCell ref="W363:W374"/>
    <mergeCell ref="W375:W386"/>
    <mergeCell ref="W87:W98"/>
    <mergeCell ref="W99:W110"/>
    <mergeCell ref="W111:W122"/>
    <mergeCell ref="W123:W134"/>
    <mergeCell ref="C10:D10"/>
    <mergeCell ref="E10:F10"/>
    <mergeCell ref="F17:G17"/>
    <mergeCell ref="W63:W74"/>
    <mergeCell ref="W51:W62"/>
    <mergeCell ref="W39:W50"/>
    <mergeCell ref="W3:W14"/>
    <mergeCell ref="B4:F4"/>
    <mergeCell ref="E5:F5"/>
  </mergeCells>
  <phoneticPr fontId="2"/>
  <hyperlinks>
    <hyperlink ref="V1:Y1" r:id="rId1" display="Created by　さすけ"/>
    <hyperlink ref="B2:G2" r:id="rId2" display="Excelシートの使用方法についてはここをクリック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69850</xdr:colOff>
                    <xdr:row>4</xdr:row>
                    <xdr:rowOff>184150</xdr:rowOff>
                  </from>
                  <to>
                    <xdr:col>5</xdr:col>
                    <xdr:colOff>679450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5</xdr:col>
                    <xdr:colOff>69850</xdr:colOff>
                    <xdr:row>5</xdr:row>
                    <xdr:rowOff>203200</xdr:rowOff>
                  </from>
                  <to>
                    <xdr:col>5</xdr:col>
                    <xdr:colOff>685800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69850</xdr:colOff>
                    <xdr:row>6</xdr:row>
                    <xdr:rowOff>184150</xdr:rowOff>
                  </from>
                  <to>
                    <xdr:col>5</xdr:col>
                    <xdr:colOff>685800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A437"/>
  <sheetViews>
    <sheetView topLeftCell="A61" workbookViewId="0">
      <selection activeCell="C5" sqref="C5"/>
    </sheetView>
  </sheetViews>
  <sheetFormatPr defaultColWidth="8.90625" defaultRowHeight="13" x14ac:dyDescent="0.2"/>
  <cols>
    <col min="1" max="1" width="3.6328125" customWidth="1"/>
    <col min="2" max="2" width="14.36328125" bestFit="1" customWidth="1"/>
    <col min="3" max="3" width="12.90625" bestFit="1" customWidth="1"/>
    <col min="4" max="4" width="11.90625" bestFit="1" customWidth="1"/>
    <col min="5" max="5" width="12.36328125" bestFit="1" customWidth="1"/>
    <col min="6" max="6" width="9.36328125" bestFit="1" customWidth="1"/>
    <col min="7" max="7" width="12.36328125" customWidth="1"/>
    <col min="8" max="8" width="11.6328125" bestFit="1" customWidth="1"/>
    <col min="9" max="9" width="13" bestFit="1" customWidth="1"/>
    <col min="10" max="11" width="13" customWidth="1"/>
    <col min="12" max="12" width="3" customWidth="1"/>
    <col min="14" max="14" width="16.08984375" bestFit="1" customWidth="1"/>
    <col min="16" max="16" width="11.36328125" style="3" bestFit="1" customWidth="1"/>
    <col min="18" max="18" width="10.6328125" style="1" bestFit="1" customWidth="1"/>
    <col min="19" max="20" width="10.453125" style="1" customWidth="1"/>
    <col min="21" max="21" width="9.08984375" style="1" customWidth="1"/>
    <col min="22" max="22" width="10" style="1" customWidth="1"/>
    <col min="23" max="23" width="11.6328125" style="1" hidden="1" customWidth="1"/>
    <col min="24" max="24" width="9.6328125" style="1" bestFit="1" customWidth="1"/>
    <col min="25" max="25" width="7.90625" style="1" bestFit="1" customWidth="1"/>
    <col min="27" max="27" width="10.08984375" bestFit="1" customWidth="1"/>
  </cols>
  <sheetData>
    <row r="1" spans="2:27" ht="27.75" customHeight="1" thickBot="1" x14ac:dyDescent="0.25">
      <c r="B1" s="286" t="str">
        <f>"比較1：フラット35シミュレーション(要約："&amp;system2!AM6&amp;")"</f>
        <v>比較1：フラット35シミュレーション(要約：団信あり[３大疾病保障付])</v>
      </c>
      <c r="C1" s="286"/>
      <c r="D1" s="286"/>
      <c r="E1" s="286"/>
      <c r="F1" s="286"/>
      <c r="G1" s="286"/>
      <c r="H1" s="286"/>
      <c r="I1" s="286"/>
      <c r="J1" s="286"/>
      <c r="K1" s="286"/>
      <c r="M1" s="285" t="str">
        <f>"比較1:フラット35シミュレーション(明細："&amp;system2!AM6&amp;")"</f>
        <v>比較1:フラット35シミュレーション(明細：団信あり[３大疾病保障付])</v>
      </c>
      <c r="N1" s="285"/>
      <c r="O1" s="285"/>
      <c r="P1" s="285"/>
      <c r="Q1" s="285"/>
      <c r="R1" s="285"/>
      <c r="S1" s="285"/>
      <c r="T1" s="285"/>
      <c r="U1" s="285"/>
      <c r="V1" s="284" t="s">
        <v>58</v>
      </c>
      <c r="W1" s="284"/>
      <c r="X1" s="284"/>
      <c r="Y1" s="284"/>
    </row>
    <row r="2" spans="2:27" x14ac:dyDescent="0.2">
      <c r="B2" s="289" t="s">
        <v>78</v>
      </c>
      <c r="C2" s="289"/>
      <c r="D2" s="289"/>
      <c r="E2" s="289"/>
      <c r="F2" s="289"/>
      <c r="G2" s="289"/>
      <c r="H2" s="290" t="str">
        <f>メイン!H2</f>
        <v>Produced by　さすけ</v>
      </c>
      <c r="I2" s="290"/>
      <c r="J2" s="290"/>
      <c r="K2" t="str">
        <f>メイン!K2</f>
        <v>(v0.8.0)</v>
      </c>
      <c r="M2" s="56" t="s">
        <v>10</v>
      </c>
      <c r="N2" s="57" t="s">
        <v>22</v>
      </c>
      <c r="O2" s="57" t="s">
        <v>2</v>
      </c>
      <c r="P2" s="58" t="s">
        <v>3</v>
      </c>
      <c r="Q2" s="57" t="s">
        <v>4</v>
      </c>
      <c r="R2" s="59" t="s">
        <v>13</v>
      </c>
      <c r="S2" s="59" t="s">
        <v>14</v>
      </c>
      <c r="T2" s="59" t="s">
        <v>16</v>
      </c>
      <c r="U2" s="59" t="s">
        <v>17</v>
      </c>
      <c r="V2" s="59" t="s">
        <v>12</v>
      </c>
      <c r="W2" s="59" t="s">
        <v>28</v>
      </c>
      <c r="X2" s="59" t="s">
        <v>29</v>
      </c>
      <c r="Y2" s="60" t="s">
        <v>39</v>
      </c>
      <c r="AA2" s="14"/>
    </row>
    <row r="3" spans="2:27" ht="13.5" thickBot="1" x14ac:dyDescent="0.25">
      <c r="M3" s="35">
        <v>1</v>
      </c>
      <c r="N3" s="48">
        <f>ROUND(NPER(Q3/12,-1*S3,R3,0,0),0)</f>
        <v>420</v>
      </c>
      <c r="O3" s="48">
        <v>1</v>
      </c>
      <c r="P3" s="123">
        <f>IF(O3="","",C6)</f>
        <v>42095</v>
      </c>
      <c r="Q3" s="49">
        <f>IF(O3="","",VLOOKUP(O3,system2!$A$2:$B$36,2,FALSE))</f>
        <v>8.5000000000000006E-3</v>
      </c>
      <c r="R3" s="50">
        <f>ROUNDDOWN(C5,0)</f>
        <v>37500000</v>
      </c>
      <c r="S3" s="50">
        <f>IF(OR(N2=0,N2=""),"",IF(R3&lt;VLOOKUP(O3,system2!$A$2:$F$36,6,FALSE),R3,VLOOKUP(O3,system2!$A$2:$F$36,6,FALSE)))</f>
        <v>103255</v>
      </c>
      <c r="T3" s="50">
        <f>IF(O3="","",ROUNDDOWN(R3*Q3/12,0))</f>
        <v>26562</v>
      </c>
      <c r="U3" s="50">
        <f>IF(O3="","",ROUNDDOWN(S3-T3,0))</f>
        <v>76693</v>
      </c>
      <c r="V3" s="50">
        <f>W3+X3</f>
        <v>0</v>
      </c>
      <c r="W3" s="249">
        <f>IF(ISNA(VLOOKUP(O3,$B$28:$C$62,2,FALSE)),0,VLOOKUP(O3,$B$28:$C$62,2,FALSE))</f>
        <v>0</v>
      </c>
      <c r="X3" s="32">
        <v>0</v>
      </c>
      <c r="Y3" s="260">
        <f>IF(O3="","",ROUND(system2!$AJ$5/100*R3,-2))</f>
        <v>205100</v>
      </c>
      <c r="Z3" s="7"/>
      <c r="AA3" s="6"/>
    </row>
    <row r="4" spans="2:27" ht="16.5" customHeight="1" thickBot="1" x14ac:dyDescent="0.25">
      <c r="B4" s="291" t="s">
        <v>55</v>
      </c>
      <c r="C4" s="292"/>
      <c r="D4" s="292"/>
      <c r="E4" s="292"/>
      <c r="F4" s="293"/>
      <c r="M4" s="37">
        <v>2</v>
      </c>
      <c r="N4" s="38">
        <f t="shared" ref="N4:N67" si="0">IF(OR(N3=0,N3=""),"",IF(V3=0,N3-1,IF(ROUND(NPER(Q3/12,-1*S3,R4,0,0),0)&gt;=N3,N3-1,ROUND(NPER(Q3/12,-1*S3,R4,0,0),0))))</f>
        <v>419</v>
      </c>
      <c r="O4" s="38">
        <f>IF(OR(N3=0,N3=""),"",IF($C$7&lt;system2!I3,"",system2!I3))</f>
        <v>1</v>
      </c>
      <c r="P4" s="124">
        <f t="shared" ref="P4:P67" si="1">IF(OR(N3=0,N3="",O4=""),"",IF(N4&lt;0,"",EDATE(P3,1)))</f>
        <v>42125</v>
      </c>
      <c r="Q4" s="39">
        <f>IF(OR(N3=0,N3="",O4=""),"",IF(N4&lt;0,"",VLOOKUP(O4,system2!$A$2:$B$36,2,FALSE)))</f>
        <v>8.5000000000000006E-3</v>
      </c>
      <c r="R4" s="40">
        <f t="shared" ref="R4:R67" si="2">IF(OR(N3=0,N3="",O4=""),"",IF(ISERR(ROUNDDOWN(R3-U3-V3,0)),"",ROUNDDOWN(R3-U3-V3,0)))</f>
        <v>37423307</v>
      </c>
      <c r="S4" s="40">
        <f>IF(OR(N3=0,N3="",O4=""),"",IF(R4&lt;VLOOKUP(O4,system2!$A$2:$F$36,6,FALSE),R4,VLOOKUP(O4,system2!$A$2:$F$36,6,FALSE)))</f>
        <v>103255</v>
      </c>
      <c r="T4" s="40">
        <f t="shared" ref="T4:T67" si="3">IF(OR(N3=0,N3="",O4=""),"",IF(N4&lt;0,"",ROUNDDOWN(R4*Q4/12,0)))</f>
        <v>26508</v>
      </c>
      <c r="U4" s="40">
        <f t="shared" ref="U4:U67" si="4">IF(OR(N3=0,N3="",O4=""),"",IF(R4&lt;U3,R4,IF(N4&lt;0,"",ROUNDDOWN(S4-T4,0))))</f>
        <v>76747</v>
      </c>
      <c r="V4" s="40">
        <f t="shared" ref="V4:V67" si="5">IF(OR(N3=0,N3="",O4=""),"",W4+X4)</f>
        <v>0</v>
      </c>
      <c r="W4" s="250"/>
      <c r="X4" s="33">
        <v>0</v>
      </c>
      <c r="Y4" s="261"/>
      <c r="Z4" s="7"/>
    </row>
    <row r="5" spans="2:27" ht="16.5" customHeight="1" x14ac:dyDescent="0.2">
      <c r="B5" s="65" t="s">
        <v>0</v>
      </c>
      <c r="C5" s="66">
        <f>メイン!$C$5</f>
        <v>37500000</v>
      </c>
      <c r="D5" s="67" t="s">
        <v>8</v>
      </c>
      <c r="E5" s="258" t="s">
        <v>56</v>
      </c>
      <c r="F5" s="259"/>
      <c r="M5" s="36">
        <v>3</v>
      </c>
      <c r="N5" s="51">
        <f t="shared" si="0"/>
        <v>418</v>
      </c>
      <c r="O5" s="51">
        <f>IF(OR(N4=0,N4=""),"",IF($C$7&lt;system2!I4,"",system2!I4))</f>
        <v>1</v>
      </c>
      <c r="P5" s="125">
        <f t="shared" si="1"/>
        <v>42156</v>
      </c>
      <c r="Q5" s="52">
        <f>IF(OR(N4=0,N4="",O5=""),"",IF(N5&lt;0,"",VLOOKUP(O5,system2!$A$2:$B$36,2,FALSE)))</f>
        <v>8.5000000000000006E-3</v>
      </c>
      <c r="R5" s="53">
        <f t="shared" si="2"/>
        <v>37346560</v>
      </c>
      <c r="S5" s="53">
        <f>IF(OR(N4=0,N4="",O5=""),"",IF(R5&lt;VLOOKUP(O5,system2!$A$2:$F$36,6,FALSE),R5,VLOOKUP(O5,system2!$A$2:$F$36,6,FALSE)))</f>
        <v>103255</v>
      </c>
      <c r="T5" s="53">
        <f t="shared" si="3"/>
        <v>26453</v>
      </c>
      <c r="U5" s="53">
        <f t="shared" si="4"/>
        <v>76802</v>
      </c>
      <c r="V5" s="53">
        <f t="shared" si="5"/>
        <v>0</v>
      </c>
      <c r="W5" s="250"/>
      <c r="X5" s="33">
        <v>0</v>
      </c>
      <c r="Y5" s="261"/>
      <c r="Z5" s="7"/>
    </row>
    <row r="6" spans="2:27" ht="16.5" customHeight="1" x14ac:dyDescent="0.2">
      <c r="B6" s="27" t="s">
        <v>1</v>
      </c>
      <c r="C6" s="68">
        <f>メイン!C6</f>
        <v>42095</v>
      </c>
      <c r="D6" s="69"/>
      <c r="E6" s="74" t="s">
        <v>31</v>
      </c>
      <c r="F6" s="175"/>
      <c r="M6" s="37">
        <v>4</v>
      </c>
      <c r="N6" s="38">
        <f t="shared" si="0"/>
        <v>417</v>
      </c>
      <c r="O6" s="38">
        <f>IF(OR(N5=0,N5=""),"",IF($C$7&lt;system2!I5,"",system2!I5))</f>
        <v>1</v>
      </c>
      <c r="P6" s="124">
        <f t="shared" si="1"/>
        <v>42186</v>
      </c>
      <c r="Q6" s="39">
        <f>IF(OR(N5=0,N5="",O6=""),"",IF(N6&lt;0,"",VLOOKUP(O6,system2!$A$2:$B$36,2,FALSE)))</f>
        <v>8.5000000000000006E-3</v>
      </c>
      <c r="R6" s="40">
        <f t="shared" si="2"/>
        <v>37269758</v>
      </c>
      <c r="S6" s="40">
        <f>IF(OR(N5=0,N5="",O6=""),"",IF(R6&lt;VLOOKUP(O6,system2!$A$2:$F$36,6,FALSE),R6,VLOOKUP(O6,system2!$A$2:$F$36,6,FALSE)))</f>
        <v>103255</v>
      </c>
      <c r="T6" s="40">
        <f t="shared" si="3"/>
        <v>26399</v>
      </c>
      <c r="U6" s="40">
        <f t="shared" si="4"/>
        <v>76856</v>
      </c>
      <c r="V6" s="40">
        <f t="shared" si="5"/>
        <v>0</v>
      </c>
      <c r="W6" s="250"/>
      <c r="X6" s="33">
        <v>0</v>
      </c>
      <c r="Y6" s="261"/>
      <c r="Z6" s="7"/>
    </row>
    <row r="7" spans="2:27" ht="16.5" customHeight="1" x14ac:dyDescent="0.2">
      <c r="B7" s="27" t="s">
        <v>7</v>
      </c>
      <c r="C7" s="70">
        <f>メイン!C7</f>
        <v>35</v>
      </c>
      <c r="D7" s="71" t="s">
        <v>2</v>
      </c>
      <c r="E7" s="27" t="s">
        <v>45</v>
      </c>
      <c r="F7" s="176"/>
      <c r="M7" s="36">
        <v>5</v>
      </c>
      <c r="N7" s="51">
        <f t="shared" si="0"/>
        <v>416</v>
      </c>
      <c r="O7" s="51">
        <f>IF(OR(N6=0,N6=""),"",IF($C$7&lt;system2!I6,"",system2!I6))</f>
        <v>1</v>
      </c>
      <c r="P7" s="125">
        <f t="shared" si="1"/>
        <v>42217</v>
      </c>
      <c r="Q7" s="52">
        <f>IF(OR(N6=0,N6="",O7=""),"",IF(N7&lt;0,"",VLOOKUP(O7,system2!$A$2:$B$36,2,FALSE)))</f>
        <v>8.5000000000000006E-3</v>
      </c>
      <c r="R7" s="53">
        <f t="shared" si="2"/>
        <v>37192902</v>
      </c>
      <c r="S7" s="53">
        <f>IF(OR(N6=0,N6="",O7=""),"",IF(R7&lt;VLOOKUP(O7,system2!$A$2:$F$36,6,FALSE),R7,VLOOKUP(O7,system2!$A$2:$F$36,6,FALSE)))</f>
        <v>103255</v>
      </c>
      <c r="T7" s="53">
        <f t="shared" si="3"/>
        <v>26344</v>
      </c>
      <c r="U7" s="53">
        <f t="shared" si="4"/>
        <v>76911</v>
      </c>
      <c r="V7" s="53">
        <f t="shared" si="5"/>
        <v>0</v>
      </c>
      <c r="W7" s="250"/>
      <c r="X7" s="33">
        <v>0</v>
      </c>
      <c r="Y7" s="261"/>
      <c r="Z7" s="7"/>
    </row>
    <row r="8" spans="2:27" ht="13.5" thickBot="1" x14ac:dyDescent="0.25">
      <c r="B8" s="45" t="s">
        <v>25</v>
      </c>
      <c r="C8" s="72">
        <f>メイン!C8</f>
        <v>0.4</v>
      </c>
      <c r="D8" s="73" t="s">
        <v>26</v>
      </c>
      <c r="E8" s="45" t="s">
        <v>41</v>
      </c>
      <c r="F8" s="177"/>
      <c r="G8" s="61" t="str">
        <f>IF(AND(system2!AK3=TRUE,system2!AK4=TRUE),"デュエットと３大疾病は併用できません。３大疾病を無視しします。","")</f>
        <v/>
      </c>
      <c r="M8" s="37">
        <v>6</v>
      </c>
      <c r="N8" s="38">
        <f t="shared" si="0"/>
        <v>415</v>
      </c>
      <c r="O8" s="38">
        <f>IF(OR(N7=0,N7=""),"",IF($C$7&lt;system2!I7,"",system2!I7))</f>
        <v>1</v>
      </c>
      <c r="P8" s="124">
        <f t="shared" si="1"/>
        <v>42248</v>
      </c>
      <c r="Q8" s="39">
        <f>IF(OR(N7=0,N7="",O8=""),"",IF(N8&lt;0,"",VLOOKUP(O8,system2!$A$2:$B$36,2,FALSE)))</f>
        <v>8.5000000000000006E-3</v>
      </c>
      <c r="R8" s="40">
        <f t="shared" si="2"/>
        <v>37115991</v>
      </c>
      <c r="S8" s="40">
        <f>IF(OR(N7=0,N7="",O8=""),"",IF(R8&lt;VLOOKUP(O8,system2!$A$2:$F$36,6,FALSE),R8,VLOOKUP(O8,system2!$A$2:$F$36,6,FALSE)))</f>
        <v>103255</v>
      </c>
      <c r="T8" s="40">
        <f t="shared" si="3"/>
        <v>26290</v>
      </c>
      <c r="U8" s="40">
        <f t="shared" si="4"/>
        <v>76965</v>
      </c>
      <c r="V8" s="40">
        <f t="shared" si="5"/>
        <v>0</v>
      </c>
      <c r="W8" s="250"/>
      <c r="X8" s="33">
        <v>0</v>
      </c>
      <c r="Y8" s="261"/>
      <c r="Z8" s="7"/>
    </row>
    <row r="9" spans="2:27" ht="13.5" thickBot="1" x14ac:dyDescent="0.25">
      <c r="M9" s="36">
        <v>7</v>
      </c>
      <c r="N9" s="51">
        <f t="shared" si="0"/>
        <v>414</v>
      </c>
      <c r="O9" s="51">
        <f>IF(OR(N8=0,N8=""),"",IF($C$7&lt;system2!I8,"",system2!I8))</f>
        <v>1</v>
      </c>
      <c r="P9" s="125">
        <f t="shared" si="1"/>
        <v>42278</v>
      </c>
      <c r="Q9" s="52">
        <f>IF(OR(N8=0,N8="",O9=""),"",IF(N9&lt;0,"",VLOOKUP(O9,system2!$A$2:$B$36,2,FALSE)))</f>
        <v>8.5000000000000006E-3</v>
      </c>
      <c r="R9" s="53">
        <f t="shared" si="2"/>
        <v>37039026</v>
      </c>
      <c r="S9" s="53">
        <f>IF(OR(N8=0,N8="",O9=""),"",IF(R9&lt;VLOOKUP(O9,system2!$A$2:$F$36,6,FALSE),R9,VLOOKUP(O9,system2!$A$2:$F$36,6,FALSE)))</f>
        <v>103255</v>
      </c>
      <c r="T9" s="53">
        <f t="shared" si="3"/>
        <v>26235</v>
      </c>
      <c r="U9" s="53">
        <f t="shared" si="4"/>
        <v>77020</v>
      </c>
      <c r="V9" s="53">
        <f t="shared" si="5"/>
        <v>0</v>
      </c>
      <c r="W9" s="250"/>
      <c r="X9" s="33">
        <v>0</v>
      </c>
      <c r="Y9" s="261"/>
      <c r="Z9" s="7"/>
    </row>
    <row r="10" spans="2:27" x14ac:dyDescent="0.2">
      <c r="B10" s="201"/>
      <c r="C10" s="294" t="s">
        <v>5</v>
      </c>
      <c r="D10" s="294"/>
      <c r="E10" s="294" t="s">
        <v>6</v>
      </c>
      <c r="F10" s="294"/>
      <c r="G10" s="202" t="s">
        <v>4</v>
      </c>
      <c r="H10" s="203" t="s">
        <v>24</v>
      </c>
      <c r="I10" s="203" t="s">
        <v>33</v>
      </c>
      <c r="J10" s="203" t="s">
        <v>35</v>
      </c>
      <c r="K10" s="204" t="s">
        <v>36</v>
      </c>
      <c r="M10" s="37">
        <v>8</v>
      </c>
      <c r="N10" s="38">
        <f t="shared" si="0"/>
        <v>413</v>
      </c>
      <c r="O10" s="38">
        <f>IF(OR(N9=0,N9=""),"",IF($C$7&lt;system2!I9,"",system2!I9))</f>
        <v>1</v>
      </c>
      <c r="P10" s="124">
        <f t="shared" si="1"/>
        <v>42309</v>
      </c>
      <c r="Q10" s="39">
        <f>IF(OR(N9=0,N9="",O10=""),"",IF(N10&lt;0,"",VLOOKUP(O10,system2!$A$2:$B$36,2,FALSE)))</f>
        <v>8.5000000000000006E-3</v>
      </c>
      <c r="R10" s="40">
        <f t="shared" si="2"/>
        <v>36962006</v>
      </c>
      <c r="S10" s="40">
        <f>IF(OR(N9=0,N9="",O10=""),"",IF(R10&lt;VLOOKUP(O10,system2!$A$2:$F$36,6,FALSE),R10,VLOOKUP(O10,system2!$A$2:$F$36,6,FALSE)))</f>
        <v>103255</v>
      </c>
      <c r="T10" s="40">
        <f t="shared" si="3"/>
        <v>26181</v>
      </c>
      <c r="U10" s="40">
        <f t="shared" si="4"/>
        <v>77074</v>
      </c>
      <c r="V10" s="40">
        <f t="shared" si="5"/>
        <v>0</v>
      </c>
      <c r="W10" s="250"/>
      <c r="X10" s="33">
        <v>0</v>
      </c>
      <c r="Y10" s="261"/>
      <c r="Z10" s="7"/>
    </row>
    <row r="11" spans="2:27" x14ac:dyDescent="0.2">
      <c r="B11" s="26" t="s">
        <v>11</v>
      </c>
      <c r="C11" s="90">
        <v>1</v>
      </c>
      <c r="D11" s="91" t="str">
        <f>IF(C11="","","年目から")</f>
        <v>年目から</v>
      </c>
      <c r="E11" s="92">
        <f>IF(メイン!E11="","",メイン!E11)</f>
        <v>5</v>
      </c>
      <c r="F11" s="91" t="str">
        <f>IF(C11="","","年目まで")</f>
        <v>年目まで</v>
      </c>
      <c r="G11" s="85">
        <f>IF(メイン!G11="","",メイン!G11)</f>
        <v>8.5000000000000006E-3</v>
      </c>
      <c r="H11" s="31">
        <f>IF(G11="","",VLOOKUP(G11,$Q$3:$S$422,3,FALSE))</f>
        <v>103255</v>
      </c>
      <c r="I11" s="31">
        <f>VLOOKUP(C11,$O$3:$Y$422,11,FALSE)/12</f>
        <v>17091.666666666668</v>
      </c>
      <c r="J11" s="100">
        <f>H11+I11</f>
        <v>120346.66666666667</v>
      </c>
      <c r="K11" s="104">
        <f>J11*12</f>
        <v>1444160</v>
      </c>
      <c r="M11" s="36">
        <v>9</v>
      </c>
      <c r="N11" s="51">
        <f t="shared" si="0"/>
        <v>412</v>
      </c>
      <c r="O11" s="51">
        <f>IF(OR(N10=0,N10=""),"",IF($C$7&lt;system2!I10,"",system2!I10))</f>
        <v>1</v>
      </c>
      <c r="P11" s="125">
        <f t="shared" si="1"/>
        <v>42339</v>
      </c>
      <c r="Q11" s="52">
        <f>IF(OR(N10=0,N10="",O11=""),"",IF(N11&lt;0,"",VLOOKUP(O11,system2!$A$2:$B$36,2,FALSE)))</f>
        <v>8.5000000000000006E-3</v>
      </c>
      <c r="R11" s="53">
        <f t="shared" si="2"/>
        <v>36884932</v>
      </c>
      <c r="S11" s="53">
        <f>IF(OR(N10=0,N10="",O11=""),"",IF(R11&lt;VLOOKUP(O11,system2!$A$2:$F$36,6,FALSE),R11,VLOOKUP(O11,system2!$A$2:$F$36,6,FALSE)))</f>
        <v>103255</v>
      </c>
      <c r="T11" s="53">
        <f t="shared" si="3"/>
        <v>26126</v>
      </c>
      <c r="U11" s="53">
        <f t="shared" si="4"/>
        <v>77129</v>
      </c>
      <c r="V11" s="53">
        <f t="shared" si="5"/>
        <v>0</v>
      </c>
      <c r="W11" s="250"/>
      <c r="X11" s="33">
        <v>0</v>
      </c>
      <c r="Y11" s="261"/>
      <c r="Z11" s="7"/>
    </row>
    <row r="12" spans="2:27" x14ac:dyDescent="0.2">
      <c r="B12" s="86" t="str">
        <f>IF(C12="","","利率2")</f>
        <v>利率2</v>
      </c>
      <c r="C12" s="93">
        <f>IF(OR(E11&gt;=$C$7,E11=""),"",E11+1)</f>
        <v>6</v>
      </c>
      <c r="D12" s="93" t="str">
        <f>IF(C12="","","年目から")</f>
        <v>年目から</v>
      </c>
      <c r="E12" s="94">
        <f>IF(メイン!E12="","",メイン!E12)</f>
        <v>20</v>
      </c>
      <c r="F12" s="93" t="str">
        <f>IF(C12="","","年目まで")</f>
        <v>年目まで</v>
      </c>
      <c r="G12" s="87">
        <f>IF(メイン!G12="","",メイン!G12)</f>
        <v>1.55E-2</v>
      </c>
      <c r="H12" s="88">
        <f>IF(G12="","",VLOOKUP(G12,$Q$3:$S$422,3,FALSE))</f>
        <v>113991</v>
      </c>
      <c r="I12" s="88">
        <f>IF(C12="","",VLOOKUP(C12,$O$3:$Y$422,11,FALSE)/12)</f>
        <v>14950</v>
      </c>
      <c r="J12" s="101">
        <f>IF(G12="","",H12+I12)</f>
        <v>128941</v>
      </c>
      <c r="K12" s="105">
        <f>IF(G12="","",J12*12)</f>
        <v>1547292</v>
      </c>
      <c r="M12" s="37">
        <v>10</v>
      </c>
      <c r="N12" s="38">
        <f t="shared" si="0"/>
        <v>411</v>
      </c>
      <c r="O12" s="38">
        <f>IF(OR(N11=0,N11=""),"",IF($C$7&lt;system2!I11,"",system2!I11))</f>
        <v>1</v>
      </c>
      <c r="P12" s="124">
        <f t="shared" si="1"/>
        <v>42370</v>
      </c>
      <c r="Q12" s="39">
        <f>IF(OR(N11=0,N11="",O12=""),"",IF(N12&lt;0,"",VLOOKUP(O12,system2!$A$2:$B$36,2,FALSE)))</f>
        <v>8.5000000000000006E-3</v>
      </c>
      <c r="R12" s="40">
        <f t="shared" si="2"/>
        <v>36807803</v>
      </c>
      <c r="S12" s="40">
        <f>IF(OR(N11=0,N11="",O12=""),"",IF(R12&lt;VLOOKUP(O12,system2!$A$2:$F$36,6,FALSE),R12,VLOOKUP(O12,system2!$A$2:$F$36,6,FALSE)))</f>
        <v>103255</v>
      </c>
      <c r="T12" s="40">
        <f t="shared" si="3"/>
        <v>26072</v>
      </c>
      <c r="U12" s="40">
        <f t="shared" si="4"/>
        <v>77183</v>
      </c>
      <c r="V12" s="40">
        <f t="shared" si="5"/>
        <v>0</v>
      </c>
      <c r="W12" s="250"/>
      <c r="X12" s="33">
        <v>0</v>
      </c>
      <c r="Y12" s="261"/>
      <c r="Z12" s="7"/>
    </row>
    <row r="13" spans="2:27" x14ac:dyDescent="0.2">
      <c r="B13" s="27" t="str">
        <f>IF(C13="","","利率3")</f>
        <v>利率3</v>
      </c>
      <c r="C13" s="95">
        <f>IF(OR(E12&gt;=$C$7,E12=""),"",E12+1)</f>
        <v>21</v>
      </c>
      <c r="D13" s="96" t="str">
        <f>IF(C13="","","年目から")</f>
        <v>年目から</v>
      </c>
      <c r="E13" s="94">
        <f>IF(メイン!E13="","",メイン!E13)</f>
        <v>35</v>
      </c>
      <c r="F13" s="96" t="str">
        <f>IF(C13="","","年目まで")</f>
        <v>年目まで</v>
      </c>
      <c r="G13" s="87">
        <f>IF(メイン!G13="","",メイン!G13)</f>
        <v>1.8499999999999999E-2</v>
      </c>
      <c r="H13" s="28">
        <f>IF(G13="","",VLOOKUP(G13,$Q$3:$S$422,3,FALSE))</f>
        <v>116484</v>
      </c>
      <c r="I13" s="28">
        <f>IF(C13="","",VLOOKUP(C13,$O$3:$Y$422,11,FALSE)/12)</f>
        <v>8341.6666666666661</v>
      </c>
      <c r="J13" s="102">
        <f>IF(G13="","",H13+I13)</f>
        <v>124825.66666666667</v>
      </c>
      <c r="K13" s="106">
        <f>IF(G13="","",J13*12)</f>
        <v>1497908</v>
      </c>
      <c r="M13" s="36">
        <v>11</v>
      </c>
      <c r="N13" s="51">
        <f t="shared" si="0"/>
        <v>410</v>
      </c>
      <c r="O13" s="51">
        <f>IF(OR(N12=0,N12=""),"",IF($C$7&lt;system2!I12,"",system2!I12))</f>
        <v>1</v>
      </c>
      <c r="P13" s="125">
        <f t="shared" si="1"/>
        <v>42401</v>
      </c>
      <c r="Q13" s="52">
        <f>IF(OR(N12=0,N12="",O13=""),"",IF(N13&lt;0,"",VLOOKUP(O13,system2!$A$2:$B$36,2,FALSE)))</f>
        <v>8.5000000000000006E-3</v>
      </c>
      <c r="R13" s="53">
        <f t="shared" si="2"/>
        <v>36730620</v>
      </c>
      <c r="S13" s="53">
        <f>IF(OR(N12=0,N12="",O13=""),"",IF(R13&lt;VLOOKUP(O13,system2!$A$2:$F$36,6,FALSE),R13,VLOOKUP(O13,system2!$A$2:$F$36,6,FALSE)))</f>
        <v>103255</v>
      </c>
      <c r="T13" s="53">
        <f t="shared" si="3"/>
        <v>26017</v>
      </c>
      <c r="U13" s="53">
        <f t="shared" si="4"/>
        <v>77238</v>
      </c>
      <c r="V13" s="53">
        <f t="shared" si="5"/>
        <v>0</v>
      </c>
      <c r="W13" s="250"/>
      <c r="X13" s="33">
        <v>0</v>
      </c>
      <c r="Y13" s="261"/>
      <c r="Z13" s="7"/>
    </row>
    <row r="14" spans="2:27" x14ac:dyDescent="0.2">
      <c r="B14" s="86" t="str">
        <f>IF(C14="","","利率4")</f>
        <v/>
      </c>
      <c r="C14" s="93" t="str">
        <f>IF(OR(E13&gt;=$C$7,E13=""),"",E13+1)</f>
        <v/>
      </c>
      <c r="D14" s="93" t="str">
        <f>IF(C14="","","年目から")</f>
        <v/>
      </c>
      <c r="E14" s="94" t="str">
        <f>IF(メイン!E14="","",メイン!E14)</f>
        <v/>
      </c>
      <c r="F14" s="93" t="str">
        <f>IF(C14="","","年目まで")</f>
        <v/>
      </c>
      <c r="G14" s="87" t="str">
        <f>IF(メイン!G14="","",メイン!G14)</f>
        <v/>
      </c>
      <c r="H14" s="88" t="str">
        <f>IF(G14="","",VLOOKUP(G14,$Q$3:$S$422,3,FALSE))</f>
        <v/>
      </c>
      <c r="I14" s="88" t="str">
        <f>IF(C14="","",VLOOKUP(C14,$O$3:$Y$422,11,FALSE)/12)</f>
        <v/>
      </c>
      <c r="J14" s="101" t="str">
        <f>IF(G14="","",H14+I14)</f>
        <v/>
      </c>
      <c r="K14" s="105" t="str">
        <f>IF(G14="","",J14*12)</f>
        <v/>
      </c>
      <c r="M14" s="41">
        <v>12</v>
      </c>
      <c r="N14" s="42">
        <f t="shared" si="0"/>
        <v>409</v>
      </c>
      <c r="O14" s="42">
        <f>IF(OR(N13=0,N13=""),"",IF($C$7&lt;system2!I13,"",system2!I13))</f>
        <v>1</v>
      </c>
      <c r="P14" s="126">
        <f t="shared" si="1"/>
        <v>42430</v>
      </c>
      <c r="Q14" s="43">
        <f>IF(OR(N13=0,N13="",O14=""),"",IF(N14&lt;0,"",VLOOKUP(O14,system2!$A$2:$B$36,2,FALSE)))</f>
        <v>8.5000000000000006E-3</v>
      </c>
      <c r="R14" s="44">
        <f t="shared" si="2"/>
        <v>36653382</v>
      </c>
      <c r="S14" s="44">
        <f>IF(OR(N13=0,N13="",O14=""),"",IF(R14&lt;VLOOKUP(O14,system2!$A$2:$F$36,6,FALSE),R14,VLOOKUP(O14,system2!$A$2:$F$36,6,FALSE)))</f>
        <v>103255</v>
      </c>
      <c r="T14" s="44">
        <f t="shared" si="3"/>
        <v>25962</v>
      </c>
      <c r="U14" s="44">
        <f t="shared" si="4"/>
        <v>77293</v>
      </c>
      <c r="V14" s="44">
        <f t="shared" si="5"/>
        <v>0</v>
      </c>
      <c r="W14" s="251"/>
      <c r="X14" s="34">
        <v>0</v>
      </c>
      <c r="Y14" s="262"/>
      <c r="Z14" s="7"/>
    </row>
    <row r="15" spans="2:27" ht="13.5" thickBot="1" x14ac:dyDescent="0.25">
      <c r="B15" s="45" t="str">
        <f>IF(C15="","","利率5")</f>
        <v/>
      </c>
      <c r="C15" s="97" t="str">
        <f>IF(OR(E14&gt;=$C$7,E14=""),"",E14+1)</f>
        <v/>
      </c>
      <c r="D15" s="98" t="str">
        <f>IF(C15="","","年目から")</f>
        <v/>
      </c>
      <c r="E15" s="99" t="str">
        <f>IF(メイン!E15="","",メイン!E15)</f>
        <v/>
      </c>
      <c r="F15" s="98" t="str">
        <f>IF(C15="","","年目まで")</f>
        <v/>
      </c>
      <c r="G15" s="89" t="str">
        <f>IF(メイン!G15="","",メイン!G15)</f>
        <v/>
      </c>
      <c r="H15" s="46" t="str">
        <f>IF(G15="","",VLOOKUP(G15,$Q$3:$S$422,3,FALSE))</f>
        <v/>
      </c>
      <c r="I15" s="46" t="str">
        <f>IF(C15="","",VLOOKUP(C15,$O$3:$Y$422,11,FALSE)/12)</f>
        <v/>
      </c>
      <c r="J15" s="103" t="str">
        <f>IF(G15="","",H15+I15)</f>
        <v/>
      </c>
      <c r="K15" s="107" t="str">
        <f>IF(G15="","",J15*12)</f>
        <v/>
      </c>
      <c r="M15" s="35">
        <v>13</v>
      </c>
      <c r="N15" s="48">
        <f t="shared" si="0"/>
        <v>408</v>
      </c>
      <c r="O15" s="48">
        <f>IF(OR(N14=0,N14=""),"",IF($C$7&lt;system2!I14,"",system2!I14))</f>
        <v>2</v>
      </c>
      <c r="P15" s="123">
        <f t="shared" si="1"/>
        <v>42461</v>
      </c>
      <c r="Q15" s="49">
        <f>IF(OR(N14=0,N14="",O15=""),"",IF(N15&lt;0,"",VLOOKUP(O15,system2!$A$2:$B$36,2,FALSE)))</f>
        <v>8.5000000000000006E-3</v>
      </c>
      <c r="R15" s="50">
        <f t="shared" si="2"/>
        <v>36576089</v>
      </c>
      <c r="S15" s="50">
        <f>IF(OR(N14=0,N14="",O15=""),"",IF(R15&lt;VLOOKUP(O15,system2!$A$2:$F$36,6,FALSE),R15,VLOOKUP(O15,system2!$A$2:$F$36,6,FALSE)))</f>
        <v>103255</v>
      </c>
      <c r="T15" s="50">
        <f t="shared" si="3"/>
        <v>25908</v>
      </c>
      <c r="U15" s="50">
        <f t="shared" si="4"/>
        <v>77347</v>
      </c>
      <c r="V15" s="50">
        <f t="shared" si="5"/>
        <v>0</v>
      </c>
      <c r="W15" s="249">
        <f>IF(ISNA(VLOOKUP(O15,$B$28:$C$62,2,FALSE)),0,VLOOKUP(O15,$B$28:$C$62,2,FALSE))</f>
        <v>0</v>
      </c>
      <c r="X15" s="32">
        <v>0</v>
      </c>
      <c r="Y15" s="263">
        <f>IF(O15="","",ROUND(system2!$AJ$5/100*R15,-2))</f>
        <v>200100</v>
      </c>
      <c r="Z15" s="7"/>
    </row>
    <row r="16" spans="2:27" ht="13.5" thickBot="1" x14ac:dyDescent="0.25">
      <c r="M16" s="160">
        <v>14</v>
      </c>
      <c r="N16" s="161">
        <f t="shared" si="0"/>
        <v>407</v>
      </c>
      <c r="O16" s="161">
        <f>IF(OR(N15=0,N15=""),"",IF($C$7&lt;system2!I15,"",system2!I15))</f>
        <v>2</v>
      </c>
      <c r="P16" s="162">
        <f t="shared" si="1"/>
        <v>42491</v>
      </c>
      <c r="Q16" s="163">
        <f>IF(OR(N15=0,N15="",O16=""),"",IF(N16&lt;0,"",VLOOKUP(O16,system2!$A$2:$B$36,2,FALSE)))</f>
        <v>8.5000000000000006E-3</v>
      </c>
      <c r="R16" s="164">
        <f t="shared" si="2"/>
        <v>36498742</v>
      </c>
      <c r="S16" s="164">
        <f>IF(OR(N15=0,N15="",O16=""),"",IF(R16&lt;VLOOKUP(O16,system2!$A$2:$F$36,6,FALSE),R16,VLOOKUP(O16,system2!$A$2:$F$36,6,FALSE)))</f>
        <v>103255</v>
      </c>
      <c r="T16" s="164">
        <f t="shared" si="3"/>
        <v>25853</v>
      </c>
      <c r="U16" s="164">
        <f t="shared" si="4"/>
        <v>77402</v>
      </c>
      <c r="V16" s="164">
        <f t="shared" si="5"/>
        <v>0</v>
      </c>
      <c r="W16" s="250"/>
      <c r="X16" s="33">
        <v>0</v>
      </c>
      <c r="Y16" s="264"/>
      <c r="Z16" s="7"/>
    </row>
    <row r="17" spans="2:26" ht="13.5" thickBot="1" x14ac:dyDescent="0.25">
      <c r="B17" s="295" t="s">
        <v>59</v>
      </c>
      <c r="C17" s="296"/>
      <c r="D17" s="205" t="s">
        <v>23</v>
      </c>
      <c r="E17" s="22"/>
      <c r="F17" s="297" t="s">
        <v>65</v>
      </c>
      <c r="G17" s="297"/>
      <c r="H17" s="22"/>
      <c r="I17" s="297" t="s">
        <v>51</v>
      </c>
      <c r="J17" s="297"/>
      <c r="M17" s="36">
        <v>15</v>
      </c>
      <c r="N17" s="51">
        <f t="shared" si="0"/>
        <v>406</v>
      </c>
      <c r="O17" s="51">
        <f>IF(OR(N16=0,N16=""),"",IF($C$7&lt;system2!I16,"",system2!I16))</f>
        <v>2</v>
      </c>
      <c r="P17" s="125">
        <f t="shared" si="1"/>
        <v>42522</v>
      </c>
      <c r="Q17" s="52">
        <f>IF(OR(N16=0,N16="",O17=""),"",IF(N17&lt;0,"",VLOOKUP(O17,system2!$A$2:$B$36,2,FALSE)))</f>
        <v>8.5000000000000006E-3</v>
      </c>
      <c r="R17" s="53">
        <f t="shared" si="2"/>
        <v>36421340</v>
      </c>
      <c r="S17" s="53">
        <f>IF(OR(N16=0,N16="",O17=""),"",IF(R17&lt;VLOOKUP(O17,system2!$A$2:$F$36,6,FALSE),R17,VLOOKUP(O17,system2!$A$2:$F$36,6,FALSE)))</f>
        <v>103255</v>
      </c>
      <c r="T17" s="53">
        <f t="shared" si="3"/>
        <v>25798</v>
      </c>
      <c r="U17" s="53">
        <f t="shared" si="4"/>
        <v>77457</v>
      </c>
      <c r="V17" s="53">
        <f t="shared" si="5"/>
        <v>0</v>
      </c>
      <c r="W17" s="250"/>
      <c r="X17" s="33">
        <v>0</v>
      </c>
      <c r="Y17" s="264"/>
      <c r="Z17" s="7"/>
    </row>
    <row r="18" spans="2:26" x14ac:dyDescent="0.2">
      <c r="B18" s="112" t="s">
        <v>18</v>
      </c>
      <c r="C18" s="113">
        <f>C5</f>
        <v>37500000</v>
      </c>
      <c r="D18" s="114"/>
      <c r="F18" s="108" t="s">
        <v>37</v>
      </c>
      <c r="G18" s="182" t="str">
        <f>ROUND(MAX($K$11:$K$15)*4/10000,0)&amp;"万円以上"</f>
        <v>619万円以上</v>
      </c>
      <c r="I18" s="75" t="s">
        <v>48</v>
      </c>
      <c r="J18" s="63">
        <f>SUM(V:V)</f>
        <v>0</v>
      </c>
      <c r="M18" s="160">
        <v>16</v>
      </c>
      <c r="N18" s="161">
        <f t="shared" si="0"/>
        <v>405</v>
      </c>
      <c r="O18" s="161">
        <f>IF(OR(N17=0,N17=""),"",IF($C$7&lt;system2!I17,"",system2!I17))</f>
        <v>2</v>
      </c>
      <c r="P18" s="162">
        <f t="shared" si="1"/>
        <v>42552</v>
      </c>
      <c r="Q18" s="163">
        <f>IF(OR(N17=0,N17="",O18=""),"",IF(N18&lt;0,"",VLOOKUP(O18,system2!$A$2:$B$36,2,FALSE)))</f>
        <v>8.5000000000000006E-3</v>
      </c>
      <c r="R18" s="164">
        <f t="shared" si="2"/>
        <v>36343883</v>
      </c>
      <c r="S18" s="164">
        <f>IF(OR(N17=0,N17="",O18=""),"",IF(R18&lt;VLOOKUP(O18,system2!$A$2:$F$36,6,FALSE),R18,VLOOKUP(O18,system2!$A$2:$F$36,6,FALSE)))</f>
        <v>103255</v>
      </c>
      <c r="T18" s="164">
        <f t="shared" si="3"/>
        <v>25743</v>
      </c>
      <c r="U18" s="164">
        <f t="shared" si="4"/>
        <v>77512</v>
      </c>
      <c r="V18" s="164">
        <f t="shared" si="5"/>
        <v>0</v>
      </c>
      <c r="W18" s="250"/>
      <c r="X18" s="33">
        <v>0</v>
      </c>
      <c r="Y18" s="264"/>
      <c r="Z18" s="7"/>
    </row>
    <row r="19" spans="2:26" x14ac:dyDescent="0.2">
      <c r="B19" s="109" t="s">
        <v>31</v>
      </c>
      <c r="C19" s="111">
        <f>SUM(Y:Y)</f>
        <v>3968800</v>
      </c>
      <c r="D19" s="185">
        <f>system2!AG5-C19</f>
        <v>0</v>
      </c>
      <c r="F19" s="23" t="s">
        <v>57</v>
      </c>
      <c r="G19" s="183" t="str">
        <f>ROUND(MAX($K$11:$K$15)*5/10000,0)&amp;"万円以上"</f>
        <v>774万円以上</v>
      </c>
      <c r="I19" s="75" t="s">
        <v>53</v>
      </c>
      <c r="J19" s="63">
        <f>D25</f>
        <v>0</v>
      </c>
      <c r="M19" s="36">
        <v>17</v>
      </c>
      <c r="N19" s="51">
        <f t="shared" si="0"/>
        <v>404</v>
      </c>
      <c r="O19" s="51">
        <f>IF(OR(N18=0,N18=""),"",IF($C$7&lt;system2!I18,"",system2!I18))</f>
        <v>2</v>
      </c>
      <c r="P19" s="125">
        <f t="shared" si="1"/>
        <v>42583</v>
      </c>
      <c r="Q19" s="52">
        <f>IF(OR(N18=0,N18="",O19=""),"",IF(N19&lt;0,"",VLOOKUP(O19,system2!$A$2:$B$36,2,FALSE)))</f>
        <v>8.5000000000000006E-3</v>
      </c>
      <c r="R19" s="53">
        <f t="shared" si="2"/>
        <v>36266371</v>
      </c>
      <c r="S19" s="53">
        <f>IF(OR(N18=0,N18="",O19=""),"",IF(R19&lt;VLOOKUP(O19,system2!$A$2:$F$36,6,FALSE),R19,VLOOKUP(O19,system2!$A$2:$F$36,6,FALSE)))</f>
        <v>103255</v>
      </c>
      <c r="T19" s="53">
        <f t="shared" si="3"/>
        <v>25688</v>
      </c>
      <c r="U19" s="53">
        <f t="shared" si="4"/>
        <v>77567</v>
      </c>
      <c r="V19" s="53">
        <f t="shared" si="5"/>
        <v>0</v>
      </c>
      <c r="W19" s="250"/>
      <c r="X19" s="33">
        <v>0</v>
      </c>
      <c r="Y19" s="264"/>
      <c r="Z19" s="7"/>
    </row>
    <row r="20" spans="2:26" x14ac:dyDescent="0.2">
      <c r="B20" s="115" t="s">
        <v>25</v>
      </c>
      <c r="C20" s="116">
        <f>C18*$C$8/100</f>
        <v>150000</v>
      </c>
      <c r="D20" s="268"/>
      <c r="H20" s="7"/>
      <c r="I20" s="75" t="s">
        <v>54</v>
      </c>
      <c r="J20" s="64">
        <f>IF(J18=0,0,SUM(J18:J19)/J18)</f>
        <v>0</v>
      </c>
      <c r="M20" s="160">
        <v>18</v>
      </c>
      <c r="N20" s="161">
        <f t="shared" si="0"/>
        <v>403</v>
      </c>
      <c r="O20" s="161">
        <f>IF(OR(N19=0,N19=""),"",IF($C$7&lt;system2!I19,"",system2!I19))</f>
        <v>2</v>
      </c>
      <c r="P20" s="162">
        <f t="shared" si="1"/>
        <v>42614</v>
      </c>
      <c r="Q20" s="163">
        <f>IF(OR(N19=0,N19="",O20=""),"",IF(N20&lt;0,"",VLOOKUP(O20,system2!$A$2:$B$36,2,FALSE)))</f>
        <v>8.5000000000000006E-3</v>
      </c>
      <c r="R20" s="164">
        <f t="shared" si="2"/>
        <v>36188804</v>
      </c>
      <c r="S20" s="164">
        <f>IF(OR(N19=0,N19="",O20=""),"",IF(R20&lt;VLOOKUP(O20,system2!$A$2:$F$36,6,FALSE),R20,VLOOKUP(O20,system2!$A$2:$F$36,6,FALSE)))</f>
        <v>103255</v>
      </c>
      <c r="T20" s="164">
        <f t="shared" si="3"/>
        <v>25633</v>
      </c>
      <c r="U20" s="164">
        <f t="shared" si="4"/>
        <v>77622</v>
      </c>
      <c r="V20" s="164">
        <f t="shared" si="5"/>
        <v>0</v>
      </c>
      <c r="W20" s="250"/>
      <c r="X20" s="33">
        <v>0</v>
      </c>
      <c r="Y20" s="264"/>
      <c r="Z20" s="7"/>
    </row>
    <row r="21" spans="2:26" x14ac:dyDescent="0.2">
      <c r="B21" s="86" t="s">
        <v>38</v>
      </c>
      <c r="C21" s="117">
        <f>AVERAGE(Q:Q)-0.16%</f>
        <v>1.4185714285714395E-2</v>
      </c>
      <c r="D21" s="268"/>
      <c r="M21" s="36">
        <v>19</v>
      </c>
      <c r="N21" s="51">
        <f t="shared" si="0"/>
        <v>402</v>
      </c>
      <c r="O21" s="51">
        <f>IF(OR(N20=0,N20=""),"",IF($C$7&lt;system2!I20,"",system2!I20))</f>
        <v>2</v>
      </c>
      <c r="P21" s="125">
        <f t="shared" si="1"/>
        <v>42644</v>
      </c>
      <c r="Q21" s="52">
        <f>IF(OR(N20=0,N20="",O21=""),"",IF(N21&lt;0,"",VLOOKUP(O21,system2!$A$2:$B$36,2,FALSE)))</f>
        <v>8.5000000000000006E-3</v>
      </c>
      <c r="R21" s="53">
        <f t="shared" si="2"/>
        <v>36111182</v>
      </c>
      <c r="S21" s="53">
        <f>IF(OR(N20=0,N20="",O21=""),"",IF(R21&lt;VLOOKUP(O21,system2!$A$2:$F$36,6,FALSE),R21,VLOOKUP(O21,system2!$A$2:$F$36,6,FALSE)))</f>
        <v>103255</v>
      </c>
      <c r="T21" s="53">
        <f t="shared" si="3"/>
        <v>25578</v>
      </c>
      <c r="U21" s="53">
        <f t="shared" si="4"/>
        <v>77677</v>
      </c>
      <c r="V21" s="53">
        <f t="shared" si="5"/>
        <v>0</v>
      </c>
      <c r="W21" s="250"/>
      <c r="X21" s="33">
        <v>0</v>
      </c>
      <c r="Y21" s="264"/>
      <c r="Z21" s="7"/>
    </row>
    <row r="22" spans="2:26" x14ac:dyDescent="0.2">
      <c r="B22" s="118" t="s">
        <v>10</v>
      </c>
      <c r="C22" s="119" t="str">
        <f>QUOTIENT(system2!AD2,12)&amp;"年"&amp;MOD(system2!AD2,12)&amp;"ヶ月"</f>
        <v>35年0ヶ月</v>
      </c>
      <c r="D22" s="269"/>
      <c r="J22" s="7"/>
      <c r="K22" s="7"/>
      <c r="M22" s="160">
        <v>20</v>
      </c>
      <c r="N22" s="161">
        <f t="shared" si="0"/>
        <v>401</v>
      </c>
      <c r="O22" s="161">
        <f>IF(OR(N21=0,N21=""),"",IF($C$7&lt;system2!I21,"",system2!I21))</f>
        <v>2</v>
      </c>
      <c r="P22" s="162">
        <f t="shared" si="1"/>
        <v>42675</v>
      </c>
      <c r="Q22" s="163">
        <f>IF(OR(N21=0,N21="",O22=""),"",IF(N22&lt;0,"",VLOOKUP(O22,system2!$A$2:$B$36,2,FALSE)))</f>
        <v>8.5000000000000006E-3</v>
      </c>
      <c r="R22" s="164">
        <f t="shared" si="2"/>
        <v>36033505</v>
      </c>
      <c r="S22" s="164">
        <f>IF(OR(N21=0,N21="",O22=""),"",IF(R22&lt;VLOOKUP(O22,system2!$A$2:$F$36,6,FALSE),R22,VLOOKUP(O22,system2!$A$2:$F$36,6,FALSE)))</f>
        <v>103255</v>
      </c>
      <c r="T22" s="164">
        <f t="shared" si="3"/>
        <v>25523</v>
      </c>
      <c r="U22" s="164">
        <f t="shared" si="4"/>
        <v>77732</v>
      </c>
      <c r="V22" s="164">
        <f t="shared" si="5"/>
        <v>0</v>
      </c>
      <c r="W22" s="250"/>
      <c r="X22" s="33">
        <v>0</v>
      </c>
      <c r="Y22" s="264"/>
      <c r="Z22" s="7"/>
    </row>
    <row r="23" spans="2:26" x14ac:dyDescent="0.2">
      <c r="B23" s="127" t="s">
        <v>60</v>
      </c>
      <c r="C23" s="128">
        <f>SUM(S2:S422)+SUM(V2:V422)-C18</f>
        <v>10180655</v>
      </c>
      <c r="D23" s="186">
        <f>system2!AG3-C23</f>
        <v>0</v>
      </c>
      <c r="I23" s="19"/>
      <c r="J23" s="19"/>
      <c r="K23" s="19"/>
      <c r="M23" s="36">
        <v>21</v>
      </c>
      <c r="N23" s="51">
        <f t="shared" si="0"/>
        <v>400</v>
      </c>
      <c r="O23" s="51">
        <f>IF(OR(N22=0,N22=""),"",IF($C$7&lt;system2!I22,"",system2!I22))</f>
        <v>2</v>
      </c>
      <c r="P23" s="125">
        <f t="shared" si="1"/>
        <v>42705</v>
      </c>
      <c r="Q23" s="52">
        <f>IF(OR(N22=0,N22="",O23=""),"",IF(N23&lt;0,"",VLOOKUP(O23,system2!$A$2:$B$36,2,FALSE)))</f>
        <v>8.5000000000000006E-3</v>
      </c>
      <c r="R23" s="53">
        <f t="shared" si="2"/>
        <v>35955773</v>
      </c>
      <c r="S23" s="53">
        <f>IF(OR(N22=0,N22="",O23=""),"",IF(R23&lt;VLOOKUP(O23,system2!$A$2:$F$36,6,FALSE),R23,VLOOKUP(O23,system2!$A$2:$F$36,6,FALSE)))</f>
        <v>103255</v>
      </c>
      <c r="T23" s="53">
        <f t="shared" si="3"/>
        <v>25468</v>
      </c>
      <c r="U23" s="53">
        <f t="shared" si="4"/>
        <v>77787</v>
      </c>
      <c r="V23" s="53">
        <f t="shared" si="5"/>
        <v>0</v>
      </c>
      <c r="W23" s="250"/>
      <c r="X23" s="33">
        <v>0</v>
      </c>
      <c r="Y23" s="264"/>
      <c r="Z23" s="7"/>
    </row>
    <row r="24" spans="2:26" ht="13.5" thickBot="1" x14ac:dyDescent="0.25">
      <c r="B24" s="129" t="s">
        <v>61</v>
      </c>
      <c r="C24" s="130">
        <f>C23/C25</f>
        <v>0.19653980915436273</v>
      </c>
      <c r="D24" s="131"/>
      <c r="I24" s="19"/>
      <c r="J24" s="135"/>
      <c r="K24" s="135"/>
      <c r="M24" s="160">
        <v>22</v>
      </c>
      <c r="N24" s="161">
        <f t="shared" si="0"/>
        <v>399</v>
      </c>
      <c r="O24" s="161">
        <f>IF(OR(N23=0,N23=""),"",IF($C$7&lt;system2!I23,"",system2!I23))</f>
        <v>2</v>
      </c>
      <c r="P24" s="162">
        <f t="shared" si="1"/>
        <v>42736</v>
      </c>
      <c r="Q24" s="163">
        <f>IF(OR(N23=0,N23="",O24=""),"",IF(N24&lt;0,"",VLOOKUP(O24,system2!$A$2:$B$36,2,FALSE)))</f>
        <v>8.5000000000000006E-3</v>
      </c>
      <c r="R24" s="164">
        <f t="shared" si="2"/>
        <v>35877986</v>
      </c>
      <c r="S24" s="164">
        <f>IF(OR(N23=0,N23="",O24=""),"",IF(R24&lt;VLOOKUP(O24,system2!$A$2:$F$36,6,FALSE),R24,VLOOKUP(O24,system2!$A$2:$F$36,6,FALSE)))</f>
        <v>103255</v>
      </c>
      <c r="T24" s="164">
        <f t="shared" si="3"/>
        <v>25413</v>
      </c>
      <c r="U24" s="164">
        <f t="shared" si="4"/>
        <v>77842</v>
      </c>
      <c r="V24" s="164">
        <f t="shared" si="5"/>
        <v>0</v>
      </c>
      <c r="W24" s="250"/>
      <c r="X24" s="33">
        <v>0</v>
      </c>
      <c r="Y24" s="264"/>
      <c r="Z24" s="7"/>
    </row>
    <row r="25" spans="2:26" ht="14" thickTop="1" thickBot="1" x14ac:dyDescent="0.25">
      <c r="B25" s="120" t="s">
        <v>32</v>
      </c>
      <c r="C25" s="121">
        <f>SUM(C18:C20)+C23</f>
        <v>51799455</v>
      </c>
      <c r="D25" s="122">
        <f>system2!AG6-C25</f>
        <v>0</v>
      </c>
      <c r="I25" s="19"/>
      <c r="J25" s="135"/>
      <c r="K25" s="135"/>
      <c r="M25" s="36">
        <v>23</v>
      </c>
      <c r="N25" s="51">
        <f t="shared" si="0"/>
        <v>398</v>
      </c>
      <c r="O25" s="51">
        <f>IF(OR(N24=0,N24=""),"",IF($C$7&lt;system2!I24,"",system2!I24))</f>
        <v>2</v>
      </c>
      <c r="P25" s="125">
        <f t="shared" si="1"/>
        <v>42767</v>
      </c>
      <c r="Q25" s="52">
        <f>IF(OR(N24=0,N24="",O25=""),"",IF(N25&lt;0,"",VLOOKUP(O25,system2!$A$2:$B$36,2,FALSE)))</f>
        <v>8.5000000000000006E-3</v>
      </c>
      <c r="R25" s="53">
        <f t="shared" si="2"/>
        <v>35800144</v>
      </c>
      <c r="S25" s="53">
        <f>IF(OR(N24=0,N24="",O25=""),"",IF(R25&lt;VLOOKUP(O25,system2!$A$2:$F$36,6,FALSE),R25,VLOOKUP(O25,system2!$A$2:$F$36,6,FALSE)))</f>
        <v>103255</v>
      </c>
      <c r="T25" s="53">
        <f t="shared" si="3"/>
        <v>25358</v>
      </c>
      <c r="U25" s="53">
        <f t="shared" si="4"/>
        <v>77897</v>
      </c>
      <c r="V25" s="53">
        <f t="shared" si="5"/>
        <v>0</v>
      </c>
      <c r="W25" s="250"/>
      <c r="X25" s="33">
        <v>0</v>
      </c>
      <c r="Y25" s="264"/>
      <c r="Z25" s="7"/>
    </row>
    <row r="26" spans="2:26" ht="13.5" thickBot="1" x14ac:dyDescent="0.25">
      <c r="F26" s="13"/>
      <c r="G26" s="13"/>
      <c r="H26" s="13"/>
      <c r="I26" s="19"/>
      <c r="J26" s="136"/>
      <c r="K26" s="136"/>
      <c r="M26" s="165">
        <v>24</v>
      </c>
      <c r="N26" s="166">
        <f t="shared" si="0"/>
        <v>397</v>
      </c>
      <c r="O26" s="166">
        <f>IF(OR(N25=0,N25=""),"",IF($C$7&lt;system2!I25,"",system2!I25))</f>
        <v>2</v>
      </c>
      <c r="P26" s="167">
        <f t="shared" si="1"/>
        <v>42795</v>
      </c>
      <c r="Q26" s="168">
        <f>IF(OR(N25=0,N25="",O26=""),"",IF(N26&lt;0,"",VLOOKUP(O26,system2!$A$2:$B$36,2,FALSE)))</f>
        <v>8.5000000000000006E-3</v>
      </c>
      <c r="R26" s="169">
        <f t="shared" si="2"/>
        <v>35722247</v>
      </c>
      <c r="S26" s="169">
        <f>IF(OR(N25=0,N25="",O26=""),"",IF(R26&lt;VLOOKUP(O26,system2!$A$2:$F$36,6,FALSE),R26,VLOOKUP(O26,system2!$A$2:$F$36,6,FALSE)))</f>
        <v>103255</v>
      </c>
      <c r="T26" s="169">
        <f t="shared" si="3"/>
        <v>25303</v>
      </c>
      <c r="U26" s="169">
        <f t="shared" si="4"/>
        <v>77952</v>
      </c>
      <c r="V26" s="169">
        <f t="shared" si="5"/>
        <v>0</v>
      </c>
      <c r="W26" s="251"/>
      <c r="X26" s="34">
        <v>0</v>
      </c>
      <c r="Y26" s="265"/>
      <c r="Z26" s="7"/>
    </row>
    <row r="27" spans="2:26" ht="13.5" thickBot="1" x14ac:dyDescent="0.25">
      <c r="B27" s="206" t="s">
        <v>27</v>
      </c>
      <c r="C27" s="207" t="s">
        <v>48</v>
      </c>
      <c r="D27" s="207" t="s">
        <v>50</v>
      </c>
      <c r="E27" s="207" t="s">
        <v>49</v>
      </c>
      <c r="F27" s="207" t="s">
        <v>31</v>
      </c>
      <c r="G27" s="205" t="s">
        <v>49</v>
      </c>
      <c r="H27" s="18"/>
      <c r="I27" s="21"/>
      <c r="J27" s="21"/>
      <c r="K27" s="21"/>
      <c r="M27" s="35">
        <v>25</v>
      </c>
      <c r="N27" s="48">
        <f t="shared" si="0"/>
        <v>396</v>
      </c>
      <c r="O27" s="48">
        <f>IF(OR(N26=0,N26=""),"",IF($C$7&lt;system2!I26,"",system2!I26))</f>
        <v>3</v>
      </c>
      <c r="P27" s="123">
        <f t="shared" si="1"/>
        <v>42826</v>
      </c>
      <c r="Q27" s="49">
        <f>IF(OR(N26=0,N26="",O27=""),"",IF(N27&lt;0,"",VLOOKUP(O27,system2!$A$2:$B$36,2,FALSE)))</f>
        <v>8.5000000000000006E-3</v>
      </c>
      <c r="R27" s="50">
        <f t="shared" si="2"/>
        <v>35644295</v>
      </c>
      <c r="S27" s="50">
        <f>IF(OR(N26=0,N26="",O27=""),"",IF(R27&lt;VLOOKUP(O27,system2!$A$2:$F$36,6,FALSE),R27,VLOOKUP(O27,system2!$A$2:$F$36,6,FALSE)))</f>
        <v>103255</v>
      </c>
      <c r="T27" s="50">
        <f t="shared" si="3"/>
        <v>25248</v>
      </c>
      <c r="U27" s="50">
        <f t="shared" si="4"/>
        <v>78007</v>
      </c>
      <c r="V27" s="50">
        <f t="shared" si="5"/>
        <v>0</v>
      </c>
      <c r="W27" s="249">
        <f>IF(ISNA(VLOOKUP(O27,$B$28:$C$62,2,FALSE)),0,VLOOKUP(O27,$B$28:$C$62,2,FALSE))</f>
        <v>0</v>
      </c>
      <c r="X27" s="32">
        <v>0</v>
      </c>
      <c r="Y27" s="260">
        <f>IF(O27="","",ROUND(system2!$AJ$5/100*R27,-2))</f>
        <v>195000</v>
      </c>
      <c r="Z27" s="7"/>
    </row>
    <row r="28" spans="2:26" x14ac:dyDescent="0.2">
      <c r="B28" s="78">
        <v>1</v>
      </c>
      <c r="C28" s="55"/>
      <c r="D28" s="29">
        <f t="shared" ref="D28:D62" si="6">IF(ISNA(VLOOKUP($B28,$O$3:$Y$422,4,FALSE)),"",VLOOKUP($B28,$O$3:$Y$422,4,FALSE))</f>
        <v>37500000</v>
      </c>
      <c r="E28" s="29">
        <f t="shared" ref="E28:E62" si="7">IF(D28="","",SUMIF(O:O,B28,S:S))</f>
        <v>1239060</v>
      </c>
      <c r="F28" s="54">
        <f t="shared" ref="F28:F62" si="8">IF(D28="","",SUMIF(O:O,B28,Y:Y))</f>
        <v>205100</v>
      </c>
      <c r="G28" s="146">
        <f t="shared" ref="G28:G62" si="9">IF(D28="","",F28+E28)</f>
        <v>1444160</v>
      </c>
      <c r="H28" s="14"/>
      <c r="I28" s="21"/>
      <c r="J28" s="21"/>
      <c r="K28" s="21"/>
      <c r="M28" s="37">
        <v>26</v>
      </c>
      <c r="N28" s="38">
        <f t="shared" si="0"/>
        <v>395</v>
      </c>
      <c r="O28" s="38">
        <f>IF(OR(N27=0,N27=""),"",IF($C$7&lt;system2!I27,"",system2!I27))</f>
        <v>3</v>
      </c>
      <c r="P28" s="124">
        <f t="shared" si="1"/>
        <v>42856</v>
      </c>
      <c r="Q28" s="39">
        <f>IF(OR(N27=0,N27="",O28=""),"",IF(N28&lt;0,"",VLOOKUP(O28,system2!$A$2:$B$36,2,FALSE)))</f>
        <v>8.5000000000000006E-3</v>
      </c>
      <c r="R28" s="40">
        <f t="shared" si="2"/>
        <v>35566288</v>
      </c>
      <c r="S28" s="40">
        <f>IF(OR(N27=0,N27="",O28=""),"",IF(R28&lt;VLOOKUP(O28,system2!$A$2:$F$36,6,FALSE),R28,VLOOKUP(O28,system2!$A$2:$F$36,6,FALSE)))</f>
        <v>103255</v>
      </c>
      <c r="T28" s="40">
        <f t="shared" si="3"/>
        <v>25192</v>
      </c>
      <c r="U28" s="40">
        <f t="shared" si="4"/>
        <v>78063</v>
      </c>
      <c r="V28" s="40">
        <f t="shared" si="5"/>
        <v>0</v>
      </c>
      <c r="W28" s="250"/>
      <c r="X28" s="33">
        <v>0</v>
      </c>
      <c r="Y28" s="261"/>
      <c r="Z28" s="7"/>
    </row>
    <row r="29" spans="2:26" x14ac:dyDescent="0.2">
      <c r="B29" s="134">
        <v>2</v>
      </c>
      <c r="C29" s="12"/>
      <c r="D29" s="76">
        <f t="shared" si="6"/>
        <v>36576089</v>
      </c>
      <c r="E29" s="76">
        <f t="shared" si="7"/>
        <v>1239060</v>
      </c>
      <c r="F29" s="76">
        <f t="shared" si="8"/>
        <v>200100</v>
      </c>
      <c r="G29" s="84">
        <f t="shared" si="9"/>
        <v>1439160</v>
      </c>
      <c r="H29" s="14"/>
      <c r="I29" s="1"/>
      <c r="J29" s="1"/>
      <c r="K29" s="1"/>
      <c r="M29" s="36">
        <v>27</v>
      </c>
      <c r="N29" s="51">
        <f t="shared" si="0"/>
        <v>394</v>
      </c>
      <c r="O29" s="51">
        <f>IF(OR(N28=0,N28=""),"",IF($C$7&lt;system2!I28,"",system2!I28))</f>
        <v>3</v>
      </c>
      <c r="P29" s="125">
        <f t="shared" si="1"/>
        <v>42887</v>
      </c>
      <c r="Q29" s="52">
        <f>IF(OR(N28=0,N28="",O29=""),"",IF(N29&lt;0,"",VLOOKUP(O29,system2!$A$2:$B$36,2,FALSE)))</f>
        <v>8.5000000000000006E-3</v>
      </c>
      <c r="R29" s="53">
        <f t="shared" si="2"/>
        <v>35488225</v>
      </c>
      <c r="S29" s="53">
        <f>IF(OR(N28=0,N28="",O29=""),"",IF(R29&lt;VLOOKUP(O29,system2!$A$2:$F$36,6,FALSE),R29,VLOOKUP(O29,system2!$A$2:$F$36,6,FALSE)))</f>
        <v>103255</v>
      </c>
      <c r="T29" s="53">
        <f t="shared" si="3"/>
        <v>25137</v>
      </c>
      <c r="U29" s="53">
        <f t="shared" si="4"/>
        <v>78118</v>
      </c>
      <c r="V29" s="53">
        <f t="shared" si="5"/>
        <v>0</v>
      </c>
      <c r="W29" s="250"/>
      <c r="X29" s="33">
        <v>0</v>
      </c>
      <c r="Y29" s="261"/>
      <c r="Z29" s="7"/>
    </row>
    <row r="30" spans="2:26" x14ac:dyDescent="0.2">
      <c r="B30" s="132">
        <v>3</v>
      </c>
      <c r="C30" s="12"/>
      <c r="D30" s="11">
        <f t="shared" si="6"/>
        <v>35644295</v>
      </c>
      <c r="E30" s="11">
        <f t="shared" si="7"/>
        <v>1239060</v>
      </c>
      <c r="F30" s="62">
        <f t="shared" si="8"/>
        <v>195000</v>
      </c>
      <c r="G30" s="133">
        <f t="shared" si="9"/>
        <v>1434060</v>
      </c>
      <c r="H30" s="14"/>
      <c r="I30" s="1"/>
      <c r="J30" s="1"/>
      <c r="K30" s="1"/>
      <c r="M30" s="37">
        <v>28</v>
      </c>
      <c r="N30" s="38">
        <f t="shared" si="0"/>
        <v>393</v>
      </c>
      <c r="O30" s="38">
        <f>IF(OR(N29=0,N29=""),"",IF($C$7&lt;system2!I29,"",system2!I29))</f>
        <v>3</v>
      </c>
      <c r="P30" s="124">
        <f t="shared" si="1"/>
        <v>42917</v>
      </c>
      <c r="Q30" s="39">
        <f>IF(OR(N29=0,N29="",O30=""),"",IF(N30&lt;0,"",VLOOKUP(O30,system2!$A$2:$B$36,2,FALSE)))</f>
        <v>8.5000000000000006E-3</v>
      </c>
      <c r="R30" s="40">
        <f t="shared" si="2"/>
        <v>35410107</v>
      </c>
      <c r="S30" s="40">
        <f>IF(OR(N29=0,N29="",O30=""),"",IF(R30&lt;VLOOKUP(O30,system2!$A$2:$F$36,6,FALSE),R30,VLOOKUP(O30,system2!$A$2:$F$36,6,FALSE)))</f>
        <v>103255</v>
      </c>
      <c r="T30" s="40">
        <f t="shared" si="3"/>
        <v>25082</v>
      </c>
      <c r="U30" s="40">
        <f t="shared" si="4"/>
        <v>78173</v>
      </c>
      <c r="V30" s="40">
        <f t="shared" si="5"/>
        <v>0</v>
      </c>
      <c r="W30" s="250"/>
      <c r="X30" s="33">
        <v>0</v>
      </c>
      <c r="Y30" s="261"/>
      <c r="Z30" s="7"/>
    </row>
    <row r="31" spans="2:26" x14ac:dyDescent="0.2">
      <c r="B31" s="134">
        <v>4</v>
      </c>
      <c r="C31" s="12"/>
      <c r="D31" s="76">
        <f t="shared" si="6"/>
        <v>34704550</v>
      </c>
      <c r="E31" s="76">
        <f t="shared" si="7"/>
        <v>1239060</v>
      </c>
      <c r="F31" s="76">
        <f t="shared" si="8"/>
        <v>189800</v>
      </c>
      <c r="G31" s="84">
        <f t="shared" si="9"/>
        <v>1428860</v>
      </c>
      <c r="H31" s="14"/>
      <c r="I31" s="1"/>
      <c r="J31" s="1"/>
      <c r="K31" s="1"/>
      <c r="M31" s="36">
        <v>29</v>
      </c>
      <c r="N31" s="51">
        <f t="shared" si="0"/>
        <v>392</v>
      </c>
      <c r="O31" s="51">
        <f>IF(OR(N30=0,N30=""),"",IF($C$7&lt;system2!I30,"",system2!I30))</f>
        <v>3</v>
      </c>
      <c r="P31" s="125">
        <f t="shared" si="1"/>
        <v>42948</v>
      </c>
      <c r="Q31" s="52">
        <f>IF(OR(N30=0,N30="",O31=""),"",IF(N31&lt;0,"",VLOOKUP(O31,system2!$A$2:$B$36,2,FALSE)))</f>
        <v>8.5000000000000006E-3</v>
      </c>
      <c r="R31" s="53">
        <f t="shared" si="2"/>
        <v>35331934</v>
      </c>
      <c r="S31" s="53">
        <f>IF(OR(N30=0,N30="",O31=""),"",IF(R31&lt;VLOOKUP(O31,system2!$A$2:$F$36,6,FALSE),R31,VLOOKUP(O31,system2!$A$2:$F$36,6,FALSE)))</f>
        <v>103255</v>
      </c>
      <c r="T31" s="53">
        <f t="shared" si="3"/>
        <v>25026</v>
      </c>
      <c r="U31" s="53">
        <f t="shared" si="4"/>
        <v>78229</v>
      </c>
      <c r="V31" s="53">
        <f t="shared" si="5"/>
        <v>0</v>
      </c>
      <c r="W31" s="250"/>
      <c r="X31" s="33">
        <v>0</v>
      </c>
      <c r="Y31" s="261"/>
      <c r="Z31" s="7"/>
    </row>
    <row r="32" spans="2:26" ht="13.5" thickBot="1" x14ac:dyDescent="0.25">
      <c r="B32" s="138">
        <v>5</v>
      </c>
      <c r="C32" s="12"/>
      <c r="D32" s="178">
        <f t="shared" si="6"/>
        <v>33756787</v>
      </c>
      <c r="E32" s="178">
        <f t="shared" si="7"/>
        <v>1239060</v>
      </c>
      <c r="F32" s="178">
        <f t="shared" si="8"/>
        <v>184600</v>
      </c>
      <c r="G32" s="180">
        <f t="shared" si="9"/>
        <v>1423660</v>
      </c>
      <c r="H32" s="14"/>
      <c r="M32" s="37">
        <v>30</v>
      </c>
      <c r="N32" s="38">
        <f t="shared" si="0"/>
        <v>391</v>
      </c>
      <c r="O32" s="38">
        <f>IF(OR(N31=0,N31=""),"",IF($C$7&lt;system2!I31,"",system2!I31))</f>
        <v>3</v>
      </c>
      <c r="P32" s="124">
        <f t="shared" si="1"/>
        <v>42979</v>
      </c>
      <c r="Q32" s="39">
        <f>IF(OR(N31=0,N31="",O32=""),"",IF(N32&lt;0,"",VLOOKUP(O32,system2!$A$2:$B$36,2,FALSE)))</f>
        <v>8.5000000000000006E-3</v>
      </c>
      <c r="R32" s="40">
        <f t="shared" si="2"/>
        <v>35253705</v>
      </c>
      <c r="S32" s="40">
        <f>IF(OR(N31=0,N31="",O32=""),"",IF(R32&lt;VLOOKUP(O32,system2!$A$2:$F$36,6,FALSE),R32,VLOOKUP(O32,system2!$A$2:$F$36,6,FALSE)))</f>
        <v>103255</v>
      </c>
      <c r="T32" s="40">
        <f t="shared" si="3"/>
        <v>24971</v>
      </c>
      <c r="U32" s="40">
        <f t="shared" si="4"/>
        <v>78284</v>
      </c>
      <c r="V32" s="40">
        <f t="shared" si="5"/>
        <v>0</v>
      </c>
      <c r="W32" s="250"/>
      <c r="X32" s="33">
        <v>0</v>
      </c>
      <c r="Y32" s="261"/>
      <c r="Z32" s="7"/>
    </row>
    <row r="33" spans="2:26" x14ac:dyDescent="0.2">
      <c r="B33" s="79">
        <v>6</v>
      </c>
      <c r="C33" s="55"/>
      <c r="D33" s="147">
        <f t="shared" si="6"/>
        <v>32800936</v>
      </c>
      <c r="E33" s="147">
        <f t="shared" si="7"/>
        <v>1367892</v>
      </c>
      <c r="F33" s="147">
        <f t="shared" si="8"/>
        <v>179400</v>
      </c>
      <c r="G33" s="148">
        <f t="shared" si="9"/>
        <v>1547292</v>
      </c>
      <c r="H33" s="14"/>
      <c r="M33" s="36">
        <v>31</v>
      </c>
      <c r="N33" s="51">
        <f t="shared" si="0"/>
        <v>390</v>
      </c>
      <c r="O33" s="51">
        <f>IF(OR(N32=0,N32=""),"",IF($C$7&lt;system2!I32,"",system2!I32))</f>
        <v>3</v>
      </c>
      <c r="P33" s="125">
        <f t="shared" si="1"/>
        <v>43009</v>
      </c>
      <c r="Q33" s="52">
        <f>IF(OR(N32=0,N32="",O33=""),"",IF(N33&lt;0,"",VLOOKUP(O33,system2!$A$2:$B$36,2,FALSE)))</f>
        <v>8.5000000000000006E-3</v>
      </c>
      <c r="R33" s="53">
        <f t="shared" si="2"/>
        <v>35175421</v>
      </c>
      <c r="S33" s="53">
        <f>IF(OR(N32=0,N32="",O33=""),"",IF(R33&lt;VLOOKUP(O33,system2!$A$2:$F$36,6,FALSE),R33,VLOOKUP(O33,system2!$A$2:$F$36,6,FALSE)))</f>
        <v>103255</v>
      </c>
      <c r="T33" s="53">
        <f t="shared" si="3"/>
        <v>24915</v>
      </c>
      <c r="U33" s="53">
        <f t="shared" si="4"/>
        <v>78340</v>
      </c>
      <c r="V33" s="53">
        <f t="shared" si="5"/>
        <v>0</v>
      </c>
      <c r="W33" s="250"/>
      <c r="X33" s="33">
        <v>0</v>
      </c>
      <c r="Y33" s="261"/>
      <c r="Z33" s="7"/>
    </row>
    <row r="34" spans="2:26" x14ac:dyDescent="0.2">
      <c r="B34" s="132">
        <v>7</v>
      </c>
      <c r="C34" s="12"/>
      <c r="D34" s="11">
        <f t="shared" si="6"/>
        <v>31935319</v>
      </c>
      <c r="E34" s="11">
        <f t="shared" si="7"/>
        <v>1367892</v>
      </c>
      <c r="F34" s="62">
        <f t="shared" si="8"/>
        <v>174700</v>
      </c>
      <c r="G34" s="133">
        <f t="shared" si="9"/>
        <v>1542592</v>
      </c>
      <c r="H34" s="14"/>
      <c r="M34" s="37">
        <v>32</v>
      </c>
      <c r="N34" s="38">
        <f t="shared" si="0"/>
        <v>389</v>
      </c>
      <c r="O34" s="38">
        <f>IF(OR(N33=0,N33=""),"",IF($C$7&lt;system2!I33,"",system2!I33))</f>
        <v>3</v>
      </c>
      <c r="P34" s="124">
        <f t="shared" si="1"/>
        <v>43040</v>
      </c>
      <c r="Q34" s="39">
        <f>IF(OR(N33=0,N33="",O34=""),"",IF(N34&lt;0,"",VLOOKUP(O34,system2!$A$2:$B$36,2,FALSE)))</f>
        <v>8.5000000000000006E-3</v>
      </c>
      <c r="R34" s="40">
        <f t="shared" si="2"/>
        <v>35097081</v>
      </c>
      <c r="S34" s="40">
        <f>IF(OR(N33=0,N33="",O34=""),"",IF(R34&lt;VLOOKUP(O34,system2!$A$2:$F$36,6,FALSE),R34,VLOOKUP(O34,system2!$A$2:$F$36,6,FALSE)))</f>
        <v>103255</v>
      </c>
      <c r="T34" s="40">
        <f t="shared" si="3"/>
        <v>24860</v>
      </c>
      <c r="U34" s="40">
        <f t="shared" si="4"/>
        <v>78395</v>
      </c>
      <c r="V34" s="40">
        <f t="shared" si="5"/>
        <v>0</v>
      </c>
      <c r="W34" s="250"/>
      <c r="X34" s="33">
        <v>0</v>
      </c>
      <c r="Y34" s="261"/>
      <c r="Z34" s="7"/>
    </row>
    <row r="35" spans="2:26" x14ac:dyDescent="0.2">
      <c r="B35" s="134">
        <v>8</v>
      </c>
      <c r="C35" s="12"/>
      <c r="D35" s="76">
        <f t="shared" si="6"/>
        <v>31056189</v>
      </c>
      <c r="E35" s="76">
        <f t="shared" si="7"/>
        <v>1367892</v>
      </c>
      <c r="F35" s="76">
        <f t="shared" si="8"/>
        <v>169900</v>
      </c>
      <c r="G35" s="84">
        <f t="shared" si="9"/>
        <v>1537792</v>
      </c>
      <c r="H35" s="14"/>
      <c r="M35" s="36">
        <v>33</v>
      </c>
      <c r="N35" s="51">
        <f t="shared" si="0"/>
        <v>388</v>
      </c>
      <c r="O35" s="51">
        <f>IF(OR(N34=0,N34=""),"",IF($C$7&lt;system2!I34,"",system2!I34))</f>
        <v>3</v>
      </c>
      <c r="P35" s="125">
        <f t="shared" si="1"/>
        <v>43070</v>
      </c>
      <c r="Q35" s="52">
        <f>IF(OR(N34=0,N34="",O35=""),"",IF(N35&lt;0,"",VLOOKUP(O35,system2!$A$2:$B$36,2,FALSE)))</f>
        <v>8.5000000000000006E-3</v>
      </c>
      <c r="R35" s="53">
        <f t="shared" si="2"/>
        <v>35018686</v>
      </c>
      <c r="S35" s="53">
        <f>IF(OR(N34=0,N34="",O35=""),"",IF(R35&lt;VLOOKUP(O35,system2!$A$2:$F$36,6,FALSE),R35,VLOOKUP(O35,system2!$A$2:$F$36,6,FALSE)))</f>
        <v>103255</v>
      </c>
      <c r="T35" s="53">
        <f t="shared" si="3"/>
        <v>24804</v>
      </c>
      <c r="U35" s="53">
        <f t="shared" si="4"/>
        <v>78451</v>
      </c>
      <c r="V35" s="53">
        <f t="shared" si="5"/>
        <v>0</v>
      </c>
      <c r="W35" s="250"/>
      <c r="X35" s="33">
        <v>0</v>
      </c>
      <c r="Y35" s="261"/>
      <c r="Z35" s="7"/>
    </row>
    <row r="36" spans="2:26" x14ac:dyDescent="0.2">
      <c r="B36" s="132">
        <v>9</v>
      </c>
      <c r="C36" s="12"/>
      <c r="D36" s="11">
        <f t="shared" si="6"/>
        <v>30163335</v>
      </c>
      <c r="E36" s="11">
        <f t="shared" si="7"/>
        <v>1367892</v>
      </c>
      <c r="F36" s="62">
        <f t="shared" si="8"/>
        <v>165000</v>
      </c>
      <c r="G36" s="133">
        <f t="shared" si="9"/>
        <v>1532892</v>
      </c>
      <c r="H36" s="14"/>
      <c r="M36" s="37">
        <v>34</v>
      </c>
      <c r="N36" s="38">
        <f t="shared" si="0"/>
        <v>387</v>
      </c>
      <c r="O36" s="38">
        <f>IF(OR(N35=0,N35=""),"",IF($C$7&lt;system2!I35,"",system2!I35))</f>
        <v>3</v>
      </c>
      <c r="P36" s="124">
        <f t="shared" si="1"/>
        <v>43101</v>
      </c>
      <c r="Q36" s="39">
        <f>IF(OR(N35=0,N35="",O36=""),"",IF(N36&lt;0,"",VLOOKUP(O36,system2!$A$2:$B$36,2,FALSE)))</f>
        <v>8.5000000000000006E-3</v>
      </c>
      <c r="R36" s="40">
        <f t="shared" si="2"/>
        <v>34940235</v>
      </c>
      <c r="S36" s="40">
        <f>IF(OR(N35=0,N35="",O36=""),"",IF(R36&lt;VLOOKUP(O36,system2!$A$2:$F$36,6,FALSE),R36,VLOOKUP(O36,system2!$A$2:$F$36,6,FALSE)))</f>
        <v>103255</v>
      </c>
      <c r="T36" s="40">
        <f t="shared" si="3"/>
        <v>24749</v>
      </c>
      <c r="U36" s="40">
        <f t="shared" si="4"/>
        <v>78506</v>
      </c>
      <c r="V36" s="40">
        <f t="shared" si="5"/>
        <v>0</v>
      </c>
      <c r="W36" s="250"/>
      <c r="X36" s="33">
        <v>0</v>
      </c>
      <c r="Y36" s="261"/>
      <c r="Z36" s="7"/>
    </row>
    <row r="37" spans="2:26" ht="13.5" thickBot="1" x14ac:dyDescent="0.25">
      <c r="B37" s="137">
        <v>10</v>
      </c>
      <c r="C37" s="30"/>
      <c r="D37" s="179">
        <f t="shared" si="6"/>
        <v>29256546</v>
      </c>
      <c r="E37" s="179">
        <f t="shared" si="7"/>
        <v>1367892</v>
      </c>
      <c r="F37" s="179">
        <f t="shared" si="8"/>
        <v>160000</v>
      </c>
      <c r="G37" s="181">
        <f t="shared" si="9"/>
        <v>1527892</v>
      </c>
      <c r="H37" s="14"/>
      <c r="M37" s="36">
        <v>35</v>
      </c>
      <c r="N37" s="51">
        <f t="shared" si="0"/>
        <v>386</v>
      </c>
      <c r="O37" s="51">
        <f>IF(OR(N36=0,N36=""),"",IF($C$7&lt;system2!I36,"",system2!I36))</f>
        <v>3</v>
      </c>
      <c r="P37" s="125">
        <f t="shared" si="1"/>
        <v>43132</v>
      </c>
      <c r="Q37" s="52">
        <f>IF(OR(N36=0,N36="",O37=""),"",IF(N37&lt;0,"",VLOOKUP(O37,system2!$A$2:$B$36,2,FALSE)))</f>
        <v>8.5000000000000006E-3</v>
      </c>
      <c r="R37" s="53">
        <f t="shared" si="2"/>
        <v>34861729</v>
      </c>
      <c r="S37" s="53">
        <f>IF(OR(N36=0,N36="",O37=""),"",IF(R37&lt;VLOOKUP(O37,system2!$A$2:$F$36,6,FALSE),R37,VLOOKUP(O37,system2!$A$2:$F$36,6,FALSE)))</f>
        <v>103255</v>
      </c>
      <c r="T37" s="53">
        <f t="shared" si="3"/>
        <v>24693</v>
      </c>
      <c r="U37" s="53">
        <f t="shared" si="4"/>
        <v>78562</v>
      </c>
      <c r="V37" s="53">
        <f t="shared" si="5"/>
        <v>0</v>
      </c>
      <c r="W37" s="250"/>
      <c r="X37" s="33">
        <v>0</v>
      </c>
      <c r="Y37" s="261"/>
      <c r="Z37" s="7"/>
    </row>
    <row r="38" spans="2:26" x14ac:dyDescent="0.2">
      <c r="B38" s="78">
        <v>11</v>
      </c>
      <c r="C38" s="55"/>
      <c r="D38" s="29">
        <f t="shared" si="6"/>
        <v>28335601</v>
      </c>
      <c r="E38" s="29">
        <f t="shared" si="7"/>
        <v>1367892</v>
      </c>
      <c r="F38" s="54">
        <f t="shared" si="8"/>
        <v>155000</v>
      </c>
      <c r="G38" s="146">
        <f t="shared" si="9"/>
        <v>1522892</v>
      </c>
      <c r="H38" s="14"/>
      <c r="M38" s="41">
        <v>36</v>
      </c>
      <c r="N38" s="42">
        <f t="shared" si="0"/>
        <v>385</v>
      </c>
      <c r="O38" s="42">
        <f>IF(OR(N37=0,N37=""),"",IF($C$7&lt;system2!I37,"",system2!I37))</f>
        <v>3</v>
      </c>
      <c r="P38" s="126">
        <f t="shared" si="1"/>
        <v>43160</v>
      </c>
      <c r="Q38" s="43">
        <f>IF(OR(N37=0,N37="",O38=""),"",IF(N38&lt;0,"",VLOOKUP(O38,system2!$A$2:$B$36,2,FALSE)))</f>
        <v>8.5000000000000006E-3</v>
      </c>
      <c r="R38" s="44">
        <f t="shared" si="2"/>
        <v>34783167</v>
      </c>
      <c r="S38" s="44">
        <f>IF(OR(N37=0,N37="",O38=""),"",IF(R38&lt;VLOOKUP(O38,system2!$A$2:$F$36,6,FALSE),R38,VLOOKUP(O38,system2!$A$2:$F$36,6,FALSE)))</f>
        <v>103255</v>
      </c>
      <c r="T38" s="44">
        <f t="shared" si="3"/>
        <v>24638</v>
      </c>
      <c r="U38" s="44">
        <f t="shared" si="4"/>
        <v>78617</v>
      </c>
      <c r="V38" s="44">
        <f t="shared" si="5"/>
        <v>0</v>
      </c>
      <c r="W38" s="251"/>
      <c r="X38" s="34">
        <v>0</v>
      </c>
      <c r="Y38" s="262"/>
      <c r="Z38" s="7"/>
    </row>
    <row r="39" spans="2:26" x14ac:dyDescent="0.2">
      <c r="B39" s="134">
        <v>12</v>
      </c>
      <c r="C39" s="12"/>
      <c r="D39" s="76">
        <f t="shared" si="6"/>
        <v>27400279</v>
      </c>
      <c r="E39" s="76">
        <f t="shared" si="7"/>
        <v>1367892</v>
      </c>
      <c r="F39" s="76">
        <f t="shared" si="8"/>
        <v>149900</v>
      </c>
      <c r="G39" s="84">
        <f t="shared" si="9"/>
        <v>1517792</v>
      </c>
      <c r="H39" s="14"/>
      <c r="M39" s="35">
        <v>37</v>
      </c>
      <c r="N39" s="48">
        <f t="shared" si="0"/>
        <v>384</v>
      </c>
      <c r="O39" s="48">
        <f>IF(OR(N38=0,N38=""),"",IF($C$7&lt;system2!I38,"",system2!I38))</f>
        <v>4</v>
      </c>
      <c r="P39" s="123">
        <f t="shared" si="1"/>
        <v>43191</v>
      </c>
      <c r="Q39" s="49">
        <f>IF(OR(N38=0,N38="",O39=""),"",IF(N39&lt;0,"",VLOOKUP(O39,system2!$A$2:$B$36,2,FALSE)))</f>
        <v>8.5000000000000006E-3</v>
      </c>
      <c r="R39" s="50">
        <f t="shared" si="2"/>
        <v>34704550</v>
      </c>
      <c r="S39" s="50">
        <f>IF(OR(N38=0,N38="",O39=""),"",IF(R39&lt;VLOOKUP(O39,system2!$A$2:$F$36,6,FALSE),R39,VLOOKUP(O39,system2!$A$2:$F$36,6,FALSE)))</f>
        <v>103255</v>
      </c>
      <c r="T39" s="50">
        <f t="shared" si="3"/>
        <v>24582</v>
      </c>
      <c r="U39" s="50">
        <f t="shared" si="4"/>
        <v>78673</v>
      </c>
      <c r="V39" s="50">
        <f t="shared" si="5"/>
        <v>0</v>
      </c>
      <c r="W39" s="249">
        <f>IF(ISNA(VLOOKUP(O39,$B$28:$C$62,2,FALSE)),0,VLOOKUP(O39,$B$28:$C$62,2,FALSE))</f>
        <v>0</v>
      </c>
      <c r="X39" s="32">
        <v>0</v>
      </c>
      <c r="Y39" s="263">
        <f>IF(O39="","",ROUND(system2!$AJ$5/100*R39,-2))</f>
        <v>189800</v>
      </c>
      <c r="Z39" s="7"/>
    </row>
    <row r="40" spans="2:26" x14ac:dyDescent="0.2">
      <c r="B40" s="132">
        <v>13</v>
      </c>
      <c r="C40" s="12"/>
      <c r="D40" s="11">
        <f t="shared" si="6"/>
        <v>26450357</v>
      </c>
      <c r="E40" s="11">
        <f t="shared" si="7"/>
        <v>1367892</v>
      </c>
      <c r="F40" s="62">
        <f t="shared" si="8"/>
        <v>144700</v>
      </c>
      <c r="G40" s="133">
        <f t="shared" si="9"/>
        <v>1512592</v>
      </c>
      <c r="H40" s="14"/>
      <c r="M40" s="160">
        <v>38</v>
      </c>
      <c r="N40" s="161">
        <f t="shared" si="0"/>
        <v>383</v>
      </c>
      <c r="O40" s="161">
        <f>IF(OR(N39=0,N39=""),"",IF($C$7&lt;system2!I39,"",system2!I39))</f>
        <v>4</v>
      </c>
      <c r="P40" s="162">
        <f t="shared" si="1"/>
        <v>43221</v>
      </c>
      <c r="Q40" s="163">
        <f>IF(OR(N39=0,N39="",O40=""),"",IF(N40&lt;0,"",VLOOKUP(O40,system2!$A$2:$B$36,2,FALSE)))</f>
        <v>8.5000000000000006E-3</v>
      </c>
      <c r="R40" s="164">
        <f t="shared" si="2"/>
        <v>34625877</v>
      </c>
      <c r="S40" s="164">
        <f>IF(OR(N39=0,N39="",O40=""),"",IF(R40&lt;VLOOKUP(O40,system2!$A$2:$F$36,6,FALSE),R40,VLOOKUP(O40,system2!$A$2:$F$36,6,FALSE)))</f>
        <v>103255</v>
      </c>
      <c r="T40" s="164">
        <f t="shared" si="3"/>
        <v>24526</v>
      </c>
      <c r="U40" s="164">
        <f t="shared" si="4"/>
        <v>78729</v>
      </c>
      <c r="V40" s="164">
        <f t="shared" si="5"/>
        <v>0</v>
      </c>
      <c r="W40" s="250"/>
      <c r="X40" s="33">
        <v>0</v>
      </c>
      <c r="Y40" s="264"/>
      <c r="Z40" s="7"/>
    </row>
    <row r="41" spans="2:26" x14ac:dyDescent="0.2">
      <c r="B41" s="134">
        <v>14</v>
      </c>
      <c r="C41" s="12"/>
      <c r="D41" s="76">
        <f t="shared" si="6"/>
        <v>25485605</v>
      </c>
      <c r="E41" s="76">
        <f t="shared" si="7"/>
        <v>1367892</v>
      </c>
      <c r="F41" s="76">
        <f t="shared" si="8"/>
        <v>139400</v>
      </c>
      <c r="G41" s="84">
        <f t="shared" si="9"/>
        <v>1507292</v>
      </c>
      <c r="H41" s="14"/>
      <c r="M41" s="36">
        <v>39</v>
      </c>
      <c r="N41" s="51">
        <f t="shared" si="0"/>
        <v>382</v>
      </c>
      <c r="O41" s="51">
        <f>IF(OR(N40=0,N40=""),"",IF($C$7&lt;system2!I40,"",system2!I40))</f>
        <v>4</v>
      </c>
      <c r="P41" s="125">
        <f t="shared" si="1"/>
        <v>43252</v>
      </c>
      <c r="Q41" s="52">
        <f>IF(OR(N40=0,N40="",O41=""),"",IF(N41&lt;0,"",VLOOKUP(O41,system2!$A$2:$B$36,2,FALSE)))</f>
        <v>8.5000000000000006E-3</v>
      </c>
      <c r="R41" s="53">
        <f t="shared" si="2"/>
        <v>34547148</v>
      </c>
      <c r="S41" s="53">
        <f>IF(OR(N40=0,N40="",O41=""),"",IF(R41&lt;VLOOKUP(O41,system2!$A$2:$F$36,6,FALSE),R41,VLOOKUP(O41,system2!$A$2:$F$36,6,FALSE)))</f>
        <v>103255</v>
      </c>
      <c r="T41" s="53">
        <f t="shared" si="3"/>
        <v>24470</v>
      </c>
      <c r="U41" s="53">
        <f t="shared" si="4"/>
        <v>78785</v>
      </c>
      <c r="V41" s="53">
        <f t="shared" si="5"/>
        <v>0</v>
      </c>
      <c r="W41" s="250"/>
      <c r="X41" s="33">
        <v>0</v>
      </c>
      <c r="Y41" s="264"/>
      <c r="Z41" s="7"/>
    </row>
    <row r="42" spans="2:26" ht="13.5" thickBot="1" x14ac:dyDescent="0.25">
      <c r="B42" s="138">
        <v>15</v>
      </c>
      <c r="C42" s="30"/>
      <c r="D42" s="178">
        <f t="shared" si="6"/>
        <v>24505793</v>
      </c>
      <c r="E42" s="178">
        <f t="shared" si="7"/>
        <v>1367892</v>
      </c>
      <c r="F42" s="178">
        <f t="shared" si="8"/>
        <v>134000</v>
      </c>
      <c r="G42" s="180">
        <f t="shared" si="9"/>
        <v>1501892</v>
      </c>
      <c r="H42" s="14"/>
      <c r="M42" s="160">
        <v>40</v>
      </c>
      <c r="N42" s="161">
        <f t="shared" si="0"/>
        <v>381</v>
      </c>
      <c r="O42" s="161">
        <f>IF(OR(N41=0,N41=""),"",IF($C$7&lt;system2!I41,"",system2!I41))</f>
        <v>4</v>
      </c>
      <c r="P42" s="162">
        <f t="shared" si="1"/>
        <v>43282</v>
      </c>
      <c r="Q42" s="163">
        <f>IF(OR(N41=0,N41="",O42=""),"",IF(N42&lt;0,"",VLOOKUP(O42,system2!$A$2:$B$36,2,FALSE)))</f>
        <v>8.5000000000000006E-3</v>
      </c>
      <c r="R42" s="164">
        <f t="shared" si="2"/>
        <v>34468363</v>
      </c>
      <c r="S42" s="164">
        <f>IF(OR(N41=0,N41="",O42=""),"",IF(R42&lt;VLOOKUP(O42,system2!$A$2:$F$36,6,FALSE),R42,VLOOKUP(O42,system2!$A$2:$F$36,6,FALSE)))</f>
        <v>103255</v>
      </c>
      <c r="T42" s="164">
        <f t="shared" si="3"/>
        <v>24415</v>
      </c>
      <c r="U42" s="164">
        <f t="shared" si="4"/>
        <v>78840</v>
      </c>
      <c r="V42" s="164">
        <f t="shared" si="5"/>
        <v>0</v>
      </c>
      <c r="W42" s="250"/>
      <c r="X42" s="33">
        <v>0</v>
      </c>
      <c r="Y42" s="264"/>
      <c r="Z42" s="7"/>
    </row>
    <row r="43" spans="2:26" x14ac:dyDescent="0.2">
      <c r="B43" s="79">
        <v>16</v>
      </c>
      <c r="C43" s="55"/>
      <c r="D43" s="147">
        <f t="shared" si="6"/>
        <v>23510685</v>
      </c>
      <c r="E43" s="147">
        <f t="shared" si="7"/>
        <v>1367892</v>
      </c>
      <c r="F43" s="147">
        <f t="shared" si="8"/>
        <v>128600</v>
      </c>
      <c r="G43" s="148">
        <f t="shared" si="9"/>
        <v>1496492</v>
      </c>
      <c r="H43" s="14"/>
      <c r="M43" s="36">
        <v>41</v>
      </c>
      <c r="N43" s="51">
        <f t="shared" si="0"/>
        <v>380</v>
      </c>
      <c r="O43" s="51">
        <f>IF(OR(N42=0,N42=""),"",IF($C$7&lt;system2!I42,"",system2!I42))</f>
        <v>4</v>
      </c>
      <c r="P43" s="125">
        <f t="shared" si="1"/>
        <v>43313</v>
      </c>
      <c r="Q43" s="52">
        <f>IF(OR(N42=0,N42="",O43=""),"",IF(N43&lt;0,"",VLOOKUP(O43,system2!$A$2:$B$36,2,FALSE)))</f>
        <v>8.5000000000000006E-3</v>
      </c>
      <c r="R43" s="53">
        <f t="shared" si="2"/>
        <v>34389523</v>
      </c>
      <c r="S43" s="53">
        <f>IF(OR(N42=0,N42="",O43=""),"",IF(R43&lt;VLOOKUP(O43,system2!$A$2:$F$36,6,FALSE),R43,VLOOKUP(O43,system2!$A$2:$F$36,6,FALSE)))</f>
        <v>103255</v>
      </c>
      <c r="T43" s="53">
        <f t="shared" si="3"/>
        <v>24359</v>
      </c>
      <c r="U43" s="53">
        <f t="shared" si="4"/>
        <v>78896</v>
      </c>
      <c r="V43" s="53">
        <f t="shared" si="5"/>
        <v>0</v>
      </c>
      <c r="W43" s="250"/>
      <c r="X43" s="33">
        <v>0</v>
      </c>
      <c r="Y43" s="264"/>
      <c r="Z43" s="7"/>
    </row>
    <row r="44" spans="2:26" x14ac:dyDescent="0.2">
      <c r="B44" s="132">
        <v>17</v>
      </c>
      <c r="C44" s="12"/>
      <c r="D44" s="11">
        <f t="shared" si="6"/>
        <v>22500041</v>
      </c>
      <c r="E44" s="11">
        <f t="shared" si="7"/>
        <v>1367892</v>
      </c>
      <c r="F44" s="62">
        <f t="shared" si="8"/>
        <v>123100</v>
      </c>
      <c r="G44" s="133">
        <f t="shared" si="9"/>
        <v>1490992</v>
      </c>
      <c r="H44" s="14"/>
      <c r="M44" s="160">
        <v>42</v>
      </c>
      <c r="N44" s="161">
        <f t="shared" si="0"/>
        <v>379</v>
      </c>
      <c r="O44" s="161">
        <f>IF(OR(N43=0,N43=""),"",IF($C$7&lt;system2!I43,"",system2!I43))</f>
        <v>4</v>
      </c>
      <c r="P44" s="162">
        <f t="shared" si="1"/>
        <v>43344</v>
      </c>
      <c r="Q44" s="163">
        <f>IF(OR(N43=0,N43="",O44=""),"",IF(N44&lt;0,"",VLOOKUP(O44,system2!$A$2:$B$36,2,FALSE)))</f>
        <v>8.5000000000000006E-3</v>
      </c>
      <c r="R44" s="164">
        <f t="shared" si="2"/>
        <v>34310627</v>
      </c>
      <c r="S44" s="164">
        <f>IF(OR(N43=0,N43="",O44=""),"",IF(R44&lt;VLOOKUP(O44,system2!$A$2:$F$36,6,FALSE),R44,VLOOKUP(O44,system2!$A$2:$F$36,6,FALSE)))</f>
        <v>103255</v>
      </c>
      <c r="T44" s="164">
        <f t="shared" si="3"/>
        <v>24303</v>
      </c>
      <c r="U44" s="164">
        <f t="shared" si="4"/>
        <v>78952</v>
      </c>
      <c r="V44" s="164">
        <f t="shared" si="5"/>
        <v>0</v>
      </c>
      <c r="W44" s="250"/>
      <c r="X44" s="33">
        <v>0</v>
      </c>
      <c r="Y44" s="264"/>
      <c r="Z44" s="7"/>
    </row>
    <row r="45" spans="2:26" x14ac:dyDescent="0.2">
      <c r="B45" s="134">
        <v>18</v>
      </c>
      <c r="C45" s="12"/>
      <c r="D45" s="76">
        <f t="shared" si="6"/>
        <v>21473623</v>
      </c>
      <c r="E45" s="76">
        <f t="shared" si="7"/>
        <v>1367892</v>
      </c>
      <c r="F45" s="76">
        <f t="shared" si="8"/>
        <v>117500</v>
      </c>
      <c r="G45" s="84">
        <f t="shared" si="9"/>
        <v>1485392</v>
      </c>
      <c r="H45" s="14"/>
      <c r="M45" s="36">
        <v>43</v>
      </c>
      <c r="N45" s="51">
        <f t="shared" si="0"/>
        <v>378</v>
      </c>
      <c r="O45" s="51">
        <f>IF(OR(N44=0,N44=""),"",IF($C$7&lt;system2!I44,"",system2!I44))</f>
        <v>4</v>
      </c>
      <c r="P45" s="125">
        <f t="shared" si="1"/>
        <v>43374</v>
      </c>
      <c r="Q45" s="52">
        <f>IF(OR(N44=0,N44="",O45=""),"",IF(N45&lt;0,"",VLOOKUP(O45,system2!$A$2:$B$36,2,FALSE)))</f>
        <v>8.5000000000000006E-3</v>
      </c>
      <c r="R45" s="53">
        <f t="shared" si="2"/>
        <v>34231675</v>
      </c>
      <c r="S45" s="53">
        <f>IF(OR(N44=0,N44="",O45=""),"",IF(R45&lt;VLOOKUP(O45,system2!$A$2:$F$36,6,FALSE),R45,VLOOKUP(O45,system2!$A$2:$F$36,6,FALSE)))</f>
        <v>103255</v>
      </c>
      <c r="T45" s="53">
        <f t="shared" si="3"/>
        <v>24247</v>
      </c>
      <c r="U45" s="53">
        <f t="shared" si="4"/>
        <v>79008</v>
      </c>
      <c r="V45" s="53">
        <f t="shared" si="5"/>
        <v>0</v>
      </c>
      <c r="W45" s="250"/>
      <c r="X45" s="33">
        <v>0</v>
      </c>
      <c r="Y45" s="264"/>
      <c r="Z45" s="7"/>
    </row>
    <row r="46" spans="2:26" x14ac:dyDescent="0.2">
      <c r="B46" s="132">
        <v>19</v>
      </c>
      <c r="C46" s="12"/>
      <c r="D46" s="11">
        <f t="shared" si="6"/>
        <v>20431182</v>
      </c>
      <c r="E46" s="11">
        <f t="shared" si="7"/>
        <v>1367892</v>
      </c>
      <c r="F46" s="62">
        <f t="shared" si="8"/>
        <v>111800</v>
      </c>
      <c r="G46" s="133">
        <f t="shared" si="9"/>
        <v>1479692</v>
      </c>
      <c r="H46" s="14"/>
      <c r="M46" s="160">
        <v>44</v>
      </c>
      <c r="N46" s="161">
        <f t="shared" si="0"/>
        <v>377</v>
      </c>
      <c r="O46" s="161">
        <f>IF(OR(N45=0,N45=""),"",IF($C$7&lt;system2!I45,"",system2!I45))</f>
        <v>4</v>
      </c>
      <c r="P46" s="162">
        <f t="shared" si="1"/>
        <v>43405</v>
      </c>
      <c r="Q46" s="163">
        <f>IF(OR(N45=0,N45="",O46=""),"",IF(N46&lt;0,"",VLOOKUP(O46,system2!$A$2:$B$36,2,FALSE)))</f>
        <v>8.5000000000000006E-3</v>
      </c>
      <c r="R46" s="164">
        <f t="shared" si="2"/>
        <v>34152667</v>
      </c>
      <c r="S46" s="164">
        <f>IF(OR(N45=0,N45="",O46=""),"",IF(R46&lt;VLOOKUP(O46,system2!$A$2:$F$36,6,FALSE),R46,VLOOKUP(O46,system2!$A$2:$F$36,6,FALSE)))</f>
        <v>103255</v>
      </c>
      <c r="T46" s="164">
        <f t="shared" si="3"/>
        <v>24191</v>
      </c>
      <c r="U46" s="164">
        <f t="shared" si="4"/>
        <v>79064</v>
      </c>
      <c r="V46" s="164">
        <f t="shared" si="5"/>
        <v>0</v>
      </c>
      <c r="W46" s="250"/>
      <c r="X46" s="33">
        <v>0</v>
      </c>
      <c r="Y46" s="264"/>
      <c r="Z46" s="7"/>
    </row>
    <row r="47" spans="2:26" ht="13.5" thickBot="1" x14ac:dyDescent="0.25">
      <c r="B47" s="137">
        <v>20</v>
      </c>
      <c r="C47" s="30"/>
      <c r="D47" s="179">
        <f t="shared" si="6"/>
        <v>19372468</v>
      </c>
      <c r="E47" s="179">
        <f t="shared" si="7"/>
        <v>1367892</v>
      </c>
      <c r="F47" s="179">
        <f t="shared" si="8"/>
        <v>106000</v>
      </c>
      <c r="G47" s="181">
        <f t="shared" si="9"/>
        <v>1473892</v>
      </c>
      <c r="H47" s="14"/>
      <c r="M47" s="36">
        <v>45</v>
      </c>
      <c r="N47" s="51">
        <f t="shared" si="0"/>
        <v>376</v>
      </c>
      <c r="O47" s="51">
        <f>IF(OR(N46=0,N46=""),"",IF($C$7&lt;system2!I46,"",system2!I46))</f>
        <v>4</v>
      </c>
      <c r="P47" s="125">
        <f t="shared" si="1"/>
        <v>43435</v>
      </c>
      <c r="Q47" s="52">
        <f>IF(OR(N46=0,N46="",O47=""),"",IF(N47&lt;0,"",VLOOKUP(O47,system2!$A$2:$B$36,2,FALSE)))</f>
        <v>8.5000000000000006E-3</v>
      </c>
      <c r="R47" s="53">
        <f t="shared" si="2"/>
        <v>34073603</v>
      </c>
      <c r="S47" s="53">
        <f>IF(OR(N46=0,N46="",O47=""),"",IF(R47&lt;VLOOKUP(O47,system2!$A$2:$F$36,6,FALSE),R47,VLOOKUP(O47,system2!$A$2:$F$36,6,FALSE)))</f>
        <v>103255</v>
      </c>
      <c r="T47" s="53">
        <f t="shared" si="3"/>
        <v>24135</v>
      </c>
      <c r="U47" s="53">
        <f t="shared" si="4"/>
        <v>79120</v>
      </c>
      <c r="V47" s="53">
        <f t="shared" si="5"/>
        <v>0</v>
      </c>
      <c r="W47" s="250"/>
      <c r="X47" s="33">
        <v>0</v>
      </c>
      <c r="Y47" s="264"/>
      <c r="Z47" s="7"/>
    </row>
    <row r="48" spans="2:26" x14ac:dyDescent="0.2">
      <c r="B48" s="78">
        <v>21</v>
      </c>
      <c r="C48" s="55"/>
      <c r="D48" s="29">
        <f t="shared" si="6"/>
        <v>18297226</v>
      </c>
      <c r="E48" s="29">
        <f t="shared" si="7"/>
        <v>1397808</v>
      </c>
      <c r="F48" s="54">
        <f t="shared" si="8"/>
        <v>100100</v>
      </c>
      <c r="G48" s="146">
        <f t="shared" si="9"/>
        <v>1497908</v>
      </c>
      <c r="H48" s="14"/>
      <c r="M48" s="160">
        <v>46</v>
      </c>
      <c r="N48" s="161">
        <f t="shared" si="0"/>
        <v>375</v>
      </c>
      <c r="O48" s="161">
        <f>IF(OR(N47=0,N47=""),"",IF($C$7&lt;system2!I47,"",system2!I47))</f>
        <v>4</v>
      </c>
      <c r="P48" s="162">
        <f t="shared" si="1"/>
        <v>43466</v>
      </c>
      <c r="Q48" s="163">
        <f>IF(OR(N47=0,N47="",O48=""),"",IF(N48&lt;0,"",VLOOKUP(O48,system2!$A$2:$B$36,2,FALSE)))</f>
        <v>8.5000000000000006E-3</v>
      </c>
      <c r="R48" s="164">
        <f t="shared" si="2"/>
        <v>33994483</v>
      </c>
      <c r="S48" s="164">
        <f>IF(OR(N47=0,N47="",O48=""),"",IF(R48&lt;VLOOKUP(O48,system2!$A$2:$F$36,6,FALSE),R48,VLOOKUP(O48,system2!$A$2:$F$36,6,FALSE)))</f>
        <v>103255</v>
      </c>
      <c r="T48" s="164">
        <f t="shared" si="3"/>
        <v>24079</v>
      </c>
      <c r="U48" s="164">
        <f t="shared" si="4"/>
        <v>79176</v>
      </c>
      <c r="V48" s="164">
        <f t="shared" si="5"/>
        <v>0</v>
      </c>
      <c r="W48" s="250"/>
      <c r="X48" s="33">
        <v>0</v>
      </c>
      <c r="Y48" s="264"/>
      <c r="Z48" s="7"/>
    </row>
    <row r="49" spans="2:26" x14ac:dyDescent="0.2">
      <c r="B49" s="134">
        <v>22</v>
      </c>
      <c r="C49" s="12"/>
      <c r="D49" s="76">
        <f t="shared" si="6"/>
        <v>17228882</v>
      </c>
      <c r="E49" s="76">
        <f t="shared" si="7"/>
        <v>1397808</v>
      </c>
      <c r="F49" s="76">
        <f t="shared" si="8"/>
        <v>94200</v>
      </c>
      <c r="G49" s="84">
        <f t="shared" si="9"/>
        <v>1492008</v>
      </c>
      <c r="H49" s="14"/>
      <c r="M49" s="36">
        <v>47</v>
      </c>
      <c r="N49" s="51">
        <f t="shared" si="0"/>
        <v>374</v>
      </c>
      <c r="O49" s="51">
        <f>IF(OR(N48=0,N48=""),"",IF($C$7&lt;system2!I48,"",system2!I48))</f>
        <v>4</v>
      </c>
      <c r="P49" s="125">
        <f t="shared" si="1"/>
        <v>43497</v>
      </c>
      <c r="Q49" s="52">
        <f>IF(OR(N48=0,N48="",O49=""),"",IF(N49&lt;0,"",VLOOKUP(O49,system2!$A$2:$B$36,2,FALSE)))</f>
        <v>8.5000000000000006E-3</v>
      </c>
      <c r="R49" s="53">
        <f t="shared" si="2"/>
        <v>33915307</v>
      </c>
      <c r="S49" s="53">
        <f>IF(OR(N48=0,N48="",O49=""),"",IF(R49&lt;VLOOKUP(O49,system2!$A$2:$F$36,6,FALSE),R49,VLOOKUP(O49,system2!$A$2:$F$36,6,FALSE)))</f>
        <v>103255</v>
      </c>
      <c r="T49" s="53">
        <f t="shared" si="3"/>
        <v>24023</v>
      </c>
      <c r="U49" s="53">
        <f t="shared" si="4"/>
        <v>79232</v>
      </c>
      <c r="V49" s="53">
        <f t="shared" si="5"/>
        <v>0</v>
      </c>
      <c r="W49" s="250"/>
      <c r="X49" s="33">
        <v>0</v>
      </c>
      <c r="Y49" s="264"/>
      <c r="Z49" s="7"/>
    </row>
    <row r="50" spans="2:26" x14ac:dyDescent="0.2">
      <c r="B50" s="132">
        <v>23</v>
      </c>
      <c r="C50" s="12"/>
      <c r="D50" s="11">
        <f t="shared" si="6"/>
        <v>16140606</v>
      </c>
      <c r="E50" s="11">
        <f t="shared" si="7"/>
        <v>1397808</v>
      </c>
      <c r="F50" s="62">
        <f t="shared" si="8"/>
        <v>88300</v>
      </c>
      <c r="G50" s="133">
        <f t="shared" si="9"/>
        <v>1486108</v>
      </c>
      <c r="H50" s="14"/>
      <c r="M50" s="165">
        <v>48</v>
      </c>
      <c r="N50" s="166">
        <f t="shared" si="0"/>
        <v>373</v>
      </c>
      <c r="O50" s="166">
        <f>IF(OR(N49=0,N49=""),"",IF($C$7&lt;system2!I49,"",system2!I49))</f>
        <v>4</v>
      </c>
      <c r="P50" s="167">
        <f t="shared" si="1"/>
        <v>43525</v>
      </c>
      <c r="Q50" s="168">
        <f>IF(OR(N49=0,N49="",O50=""),"",IF(N50&lt;0,"",VLOOKUP(O50,system2!$A$2:$B$36,2,FALSE)))</f>
        <v>8.5000000000000006E-3</v>
      </c>
      <c r="R50" s="169">
        <f t="shared" si="2"/>
        <v>33836075</v>
      </c>
      <c r="S50" s="169">
        <f>IF(OR(N49=0,N49="",O50=""),"",IF(R50&lt;VLOOKUP(O50,system2!$A$2:$F$36,6,FALSE),R50,VLOOKUP(O50,system2!$A$2:$F$36,6,FALSE)))</f>
        <v>103255</v>
      </c>
      <c r="T50" s="169">
        <f t="shared" si="3"/>
        <v>23967</v>
      </c>
      <c r="U50" s="169">
        <f t="shared" si="4"/>
        <v>79288</v>
      </c>
      <c r="V50" s="169">
        <f t="shared" si="5"/>
        <v>0</v>
      </c>
      <c r="W50" s="251"/>
      <c r="X50" s="34">
        <v>0</v>
      </c>
      <c r="Y50" s="265"/>
      <c r="Z50" s="7"/>
    </row>
    <row r="51" spans="2:26" x14ac:dyDescent="0.2">
      <c r="B51" s="134">
        <v>24</v>
      </c>
      <c r="C51" s="12"/>
      <c r="D51" s="76">
        <f t="shared" si="6"/>
        <v>15032026</v>
      </c>
      <c r="E51" s="76">
        <f t="shared" si="7"/>
        <v>1397808</v>
      </c>
      <c r="F51" s="76">
        <f t="shared" si="8"/>
        <v>82200</v>
      </c>
      <c r="G51" s="84">
        <f t="shared" si="9"/>
        <v>1480008</v>
      </c>
      <c r="H51" s="14"/>
      <c r="M51" s="35">
        <v>49</v>
      </c>
      <c r="N51" s="48">
        <f t="shared" si="0"/>
        <v>372</v>
      </c>
      <c r="O51" s="48">
        <f>IF(OR(N50=0,N50=""),"",IF($C$7&lt;system2!I50,"",system2!I50))</f>
        <v>5</v>
      </c>
      <c r="P51" s="123">
        <f t="shared" si="1"/>
        <v>43556</v>
      </c>
      <c r="Q51" s="49">
        <f>IF(OR(N50=0,N50="",O51=""),"",IF(N51&lt;0,"",VLOOKUP(O51,system2!$A$2:$B$36,2,FALSE)))</f>
        <v>8.5000000000000006E-3</v>
      </c>
      <c r="R51" s="50">
        <f t="shared" si="2"/>
        <v>33756787</v>
      </c>
      <c r="S51" s="50">
        <f>IF(OR(N50=0,N50="",O51=""),"",IF(R51&lt;VLOOKUP(O51,system2!$A$2:$F$36,6,FALSE),R51,VLOOKUP(O51,system2!$A$2:$F$36,6,FALSE)))</f>
        <v>103255</v>
      </c>
      <c r="T51" s="50">
        <f t="shared" si="3"/>
        <v>23911</v>
      </c>
      <c r="U51" s="50">
        <f t="shared" si="4"/>
        <v>79344</v>
      </c>
      <c r="V51" s="50">
        <f t="shared" si="5"/>
        <v>0</v>
      </c>
      <c r="W51" s="249">
        <f>IF(ISNA(VLOOKUP(O51,$B$28:$C$62,2,FALSE)),0,VLOOKUP(O51,$B$28:$C$62,2,FALSE))</f>
        <v>0</v>
      </c>
      <c r="X51" s="32">
        <v>0</v>
      </c>
      <c r="Y51" s="260">
        <f>IF(O51="","",ROUND(system2!$AJ$5/100*R51,-2))</f>
        <v>184600</v>
      </c>
      <c r="Z51" s="7"/>
    </row>
    <row r="52" spans="2:26" ht="13.5" thickBot="1" x14ac:dyDescent="0.25">
      <c r="B52" s="138">
        <v>25</v>
      </c>
      <c r="C52" s="30"/>
      <c r="D52" s="178">
        <f t="shared" si="6"/>
        <v>13902760</v>
      </c>
      <c r="E52" s="178">
        <f t="shared" si="7"/>
        <v>1397808</v>
      </c>
      <c r="F52" s="178">
        <f t="shared" si="8"/>
        <v>76000</v>
      </c>
      <c r="G52" s="180">
        <f t="shared" si="9"/>
        <v>1473808</v>
      </c>
      <c r="H52" s="14"/>
      <c r="M52" s="37">
        <v>50</v>
      </c>
      <c r="N52" s="38">
        <f t="shared" si="0"/>
        <v>371</v>
      </c>
      <c r="O52" s="38">
        <f>IF(OR(N51=0,N51=""),"",IF($C$7&lt;system2!I51,"",system2!I51))</f>
        <v>5</v>
      </c>
      <c r="P52" s="124">
        <f t="shared" si="1"/>
        <v>43586</v>
      </c>
      <c r="Q52" s="39">
        <f>IF(OR(N51=0,N51="",O52=""),"",IF(N52&lt;0,"",VLOOKUP(O52,system2!$A$2:$B$36,2,FALSE)))</f>
        <v>8.5000000000000006E-3</v>
      </c>
      <c r="R52" s="40">
        <f t="shared" si="2"/>
        <v>33677443</v>
      </c>
      <c r="S52" s="40">
        <f>IF(OR(N51=0,N51="",O52=""),"",IF(R52&lt;VLOOKUP(O52,system2!$A$2:$F$36,6,FALSE),R52,VLOOKUP(O52,system2!$A$2:$F$36,6,FALSE)))</f>
        <v>103255</v>
      </c>
      <c r="T52" s="40">
        <f t="shared" si="3"/>
        <v>23854</v>
      </c>
      <c r="U52" s="40">
        <f t="shared" si="4"/>
        <v>79401</v>
      </c>
      <c r="V52" s="40">
        <f t="shared" si="5"/>
        <v>0</v>
      </c>
      <c r="W52" s="250"/>
      <c r="X52" s="33">
        <v>0</v>
      </c>
      <c r="Y52" s="261"/>
      <c r="Z52" s="7"/>
    </row>
    <row r="53" spans="2:26" x14ac:dyDescent="0.2">
      <c r="B53" s="79">
        <v>26</v>
      </c>
      <c r="C53" s="55"/>
      <c r="D53" s="147">
        <f t="shared" si="6"/>
        <v>12752425</v>
      </c>
      <c r="E53" s="147">
        <f t="shared" si="7"/>
        <v>1397808</v>
      </c>
      <c r="F53" s="147">
        <f t="shared" si="8"/>
        <v>69800</v>
      </c>
      <c r="G53" s="148">
        <f t="shared" si="9"/>
        <v>1467608</v>
      </c>
      <c r="H53" s="14"/>
      <c r="M53" s="36">
        <v>51</v>
      </c>
      <c r="N53" s="51">
        <f t="shared" si="0"/>
        <v>370</v>
      </c>
      <c r="O53" s="51">
        <f>IF(OR(N52=0,N52=""),"",IF($C$7&lt;system2!I52,"",system2!I52))</f>
        <v>5</v>
      </c>
      <c r="P53" s="125">
        <f t="shared" si="1"/>
        <v>43617</v>
      </c>
      <c r="Q53" s="52">
        <f>IF(OR(N52=0,N52="",O53=""),"",IF(N53&lt;0,"",VLOOKUP(O53,system2!$A$2:$B$36,2,FALSE)))</f>
        <v>8.5000000000000006E-3</v>
      </c>
      <c r="R53" s="53">
        <f t="shared" si="2"/>
        <v>33598042</v>
      </c>
      <c r="S53" s="53">
        <f>IF(OR(N52=0,N52="",O53=""),"",IF(R53&lt;VLOOKUP(O53,system2!$A$2:$F$36,6,FALSE),R53,VLOOKUP(O53,system2!$A$2:$F$36,6,FALSE)))</f>
        <v>103255</v>
      </c>
      <c r="T53" s="53">
        <f t="shared" si="3"/>
        <v>23798</v>
      </c>
      <c r="U53" s="53">
        <f t="shared" si="4"/>
        <v>79457</v>
      </c>
      <c r="V53" s="53">
        <f t="shared" si="5"/>
        <v>0</v>
      </c>
      <c r="W53" s="250"/>
      <c r="X53" s="33">
        <v>0</v>
      </c>
      <c r="Y53" s="261"/>
      <c r="Z53" s="7"/>
    </row>
    <row r="54" spans="2:26" x14ac:dyDescent="0.2">
      <c r="B54" s="132">
        <v>27</v>
      </c>
      <c r="C54" s="12"/>
      <c r="D54" s="11">
        <f t="shared" si="6"/>
        <v>11580628</v>
      </c>
      <c r="E54" s="11">
        <f t="shared" si="7"/>
        <v>1397808</v>
      </c>
      <c r="F54" s="62">
        <f t="shared" si="8"/>
        <v>63300</v>
      </c>
      <c r="G54" s="133">
        <f t="shared" si="9"/>
        <v>1461108</v>
      </c>
      <c r="H54" s="14"/>
      <c r="I54" s="19"/>
      <c r="J54" s="19"/>
      <c r="K54" s="19"/>
      <c r="M54" s="37">
        <v>52</v>
      </c>
      <c r="N54" s="38">
        <f t="shared" si="0"/>
        <v>369</v>
      </c>
      <c r="O54" s="38">
        <f>IF(OR(N53=0,N53=""),"",IF($C$7&lt;system2!I53,"",system2!I53))</f>
        <v>5</v>
      </c>
      <c r="P54" s="124">
        <f t="shared" si="1"/>
        <v>43647</v>
      </c>
      <c r="Q54" s="39">
        <f>IF(OR(N53=0,N53="",O54=""),"",IF(N54&lt;0,"",VLOOKUP(O54,system2!$A$2:$B$36,2,FALSE)))</f>
        <v>8.5000000000000006E-3</v>
      </c>
      <c r="R54" s="40">
        <f t="shared" si="2"/>
        <v>33518585</v>
      </c>
      <c r="S54" s="40">
        <f>IF(OR(N53=0,N53="",O54=""),"",IF(R54&lt;VLOOKUP(O54,system2!$A$2:$F$36,6,FALSE),R54,VLOOKUP(O54,system2!$A$2:$F$36,6,FALSE)))</f>
        <v>103255</v>
      </c>
      <c r="T54" s="40">
        <f t="shared" si="3"/>
        <v>23742</v>
      </c>
      <c r="U54" s="40">
        <f t="shared" si="4"/>
        <v>79513</v>
      </c>
      <c r="V54" s="40">
        <f t="shared" si="5"/>
        <v>0</v>
      </c>
      <c r="W54" s="250"/>
      <c r="X54" s="33">
        <v>0</v>
      </c>
      <c r="Y54" s="261"/>
      <c r="Z54" s="7"/>
    </row>
    <row r="55" spans="2:26" x14ac:dyDescent="0.2">
      <c r="B55" s="134">
        <v>28</v>
      </c>
      <c r="C55" s="12"/>
      <c r="D55" s="76">
        <f t="shared" si="6"/>
        <v>10386968</v>
      </c>
      <c r="E55" s="76">
        <f t="shared" si="7"/>
        <v>1397808</v>
      </c>
      <c r="F55" s="76">
        <f t="shared" si="8"/>
        <v>56800</v>
      </c>
      <c r="G55" s="84">
        <f t="shared" si="9"/>
        <v>1454608</v>
      </c>
      <c r="H55" s="14"/>
      <c r="I55" s="19"/>
      <c r="J55" s="19"/>
      <c r="K55" s="19"/>
      <c r="M55" s="36">
        <v>53</v>
      </c>
      <c r="N55" s="51">
        <f t="shared" si="0"/>
        <v>368</v>
      </c>
      <c r="O55" s="51">
        <f>IF(OR(N54=0,N54=""),"",IF($C$7&lt;system2!I54,"",system2!I54))</f>
        <v>5</v>
      </c>
      <c r="P55" s="125">
        <f t="shared" si="1"/>
        <v>43678</v>
      </c>
      <c r="Q55" s="52">
        <f>IF(OR(N54=0,N54="",O55=""),"",IF(N55&lt;0,"",VLOOKUP(O55,system2!$A$2:$B$36,2,FALSE)))</f>
        <v>8.5000000000000006E-3</v>
      </c>
      <c r="R55" s="53">
        <f t="shared" si="2"/>
        <v>33439072</v>
      </c>
      <c r="S55" s="53">
        <f>IF(OR(N54=0,N54="",O55=""),"",IF(R55&lt;VLOOKUP(O55,system2!$A$2:$F$36,6,FALSE),R55,VLOOKUP(O55,system2!$A$2:$F$36,6,FALSE)))</f>
        <v>103255</v>
      </c>
      <c r="T55" s="53">
        <f t="shared" si="3"/>
        <v>23686</v>
      </c>
      <c r="U55" s="53">
        <f t="shared" si="4"/>
        <v>79569</v>
      </c>
      <c r="V55" s="53">
        <f t="shared" si="5"/>
        <v>0</v>
      </c>
      <c r="W55" s="250"/>
      <c r="X55" s="33">
        <v>0</v>
      </c>
      <c r="Y55" s="261"/>
      <c r="Z55" s="7"/>
    </row>
    <row r="56" spans="2:26" x14ac:dyDescent="0.2">
      <c r="B56" s="132">
        <v>29</v>
      </c>
      <c r="C56" s="12"/>
      <c r="D56" s="11">
        <f t="shared" si="6"/>
        <v>9171038</v>
      </c>
      <c r="E56" s="11">
        <f t="shared" si="7"/>
        <v>1397808</v>
      </c>
      <c r="F56" s="62">
        <f t="shared" si="8"/>
        <v>50200</v>
      </c>
      <c r="G56" s="133">
        <f t="shared" si="9"/>
        <v>1448008</v>
      </c>
      <c r="H56" s="14"/>
      <c r="I56" s="20"/>
      <c r="J56" s="20"/>
      <c r="K56" s="20"/>
      <c r="M56" s="37">
        <v>54</v>
      </c>
      <c r="N56" s="38">
        <f t="shared" si="0"/>
        <v>367</v>
      </c>
      <c r="O56" s="38">
        <f>IF(OR(N55=0,N55=""),"",IF($C$7&lt;system2!I55,"",system2!I55))</f>
        <v>5</v>
      </c>
      <c r="P56" s="124">
        <f t="shared" si="1"/>
        <v>43709</v>
      </c>
      <c r="Q56" s="39">
        <f>IF(OR(N55=0,N55="",O56=""),"",IF(N56&lt;0,"",VLOOKUP(O56,system2!$A$2:$B$36,2,FALSE)))</f>
        <v>8.5000000000000006E-3</v>
      </c>
      <c r="R56" s="40">
        <f t="shared" si="2"/>
        <v>33359503</v>
      </c>
      <c r="S56" s="40">
        <f>IF(OR(N55=0,N55="",O56=""),"",IF(R56&lt;VLOOKUP(O56,system2!$A$2:$F$36,6,FALSE),R56,VLOOKUP(O56,system2!$A$2:$F$36,6,FALSE)))</f>
        <v>103255</v>
      </c>
      <c r="T56" s="40">
        <f t="shared" si="3"/>
        <v>23629</v>
      </c>
      <c r="U56" s="40">
        <f t="shared" si="4"/>
        <v>79626</v>
      </c>
      <c r="V56" s="40">
        <f t="shared" si="5"/>
        <v>0</v>
      </c>
      <c r="W56" s="250"/>
      <c r="X56" s="33">
        <v>0</v>
      </c>
      <c r="Y56" s="261"/>
      <c r="Z56" s="7"/>
    </row>
    <row r="57" spans="2:26" ht="13.5" thickBot="1" x14ac:dyDescent="0.25">
      <c r="B57" s="137">
        <v>30</v>
      </c>
      <c r="C57" s="30"/>
      <c r="D57" s="179">
        <f t="shared" si="6"/>
        <v>7932420</v>
      </c>
      <c r="E57" s="179">
        <f t="shared" si="7"/>
        <v>1397808</v>
      </c>
      <c r="F57" s="179">
        <f t="shared" si="8"/>
        <v>43400</v>
      </c>
      <c r="G57" s="181">
        <f t="shared" si="9"/>
        <v>1441208</v>
      </c>
      <c r="H57" s="14"/>
      <c r="I57" s="19"/>
      <c r="J57" s="19"/>
      <c r="K57" s="19"/>
      <c r="M57" s="36">
        <v>55</v>
      </c>
      <c r="N57" s="51">
        <f t="shared" si="0"/>
        <v>366</v>
      </c>
      <c r="O57" s="51">
        <f>IF(OR(N56=0,N56=""),"",IF($C$7&lt;system2!I56,"",system2!I56))</f>
        <v>5</v>
      </c>
      <c r="P57" s="125">
        <f t="shared" si="1"/>
        <v>43739</v>
      </c>
      <c r="Q57" s="52">
        <f>IF(OR(N56=0,N56="",O57=""),"",IF(N57&lt;0,"",VLOOKUP(O57,system2!$A$2:$B$36,2,FALSE)))</f>
        <v>8.5000000000000006E-3</v>
      </c>
      <c r="R57" s="53">
        <f t="shared" si="2"/>
        <v>33279877</v>
      </c>
      <c r="S57" s="53">
        <f>IF(OR(N56=0,N56="",O57=""),"",IF(R57&lt;VLOOKUP(O57,system2!$A$2:$F$36,6,FALSE),R57,VLOOKUP(O57,system2!$A$2:$F$36,6,FALSE)))</f>
        <v>103255</v>
      </c>
      <c r="T57" s="53">
        <f t="shared" si="3"/>
        <v>23573</v>
      </c>
      <c r="U57" s="53">
        <f t="shared" si="4"/>
        <v>79682</v>
      </c>
      <c r="V57" s="53">
        <f t="shared" si="5"/>
        <v>0</v>
      </c>
      <c r="W57" s="250"/>
      <c r="X57" s="33">
        <v>0</v>
      </c>
      <c r="Y57" s="261"/>
      <c r="Z57" s="7"/>
    </row>
    <row r="58" spans="2:26" x14ac:dyDescent="0.2">
      <c r="B58" s="142">
        <v>31</v>
      </c>
      <c r="C58" s="141"/>
      <c r="D58" s="143">
        <f t="shared" si="6"/>
        <v>6670694</v>
      </c>
      <c r="E58" s="143">
        <f t="shared" si="7"/>
        <v>1397820</v>
      </c>
      <c r="F58" s="144">
        <f t="shared" si="8"/>
        <v>36500</v>
      </c>
      <c r="G58" s="145">
        <f t="shared" si="9"/>
        <v>1434320</v>
      </c>
      <c r="H58" s="14"/>
      <c r="I58" s="19"/>
      <c r="J58" s="19"/>
      <c r="K58" s="19"/>
      <c r="M58" s="37">
        <v>56</v>
      </c>
      <c r="N58" s="38">
        <f t="shared" si="0"/>
        <v>365</v>
      </c>
      <c r="O58" s="38">
        <f>IF(OR(N57=0,N57=""),"",IF($C$7&lt;system2!I57,"",system2!I57))</f>
        <v>5</v>
      </c>
      <c r="P58" s="124">
        <f t="shared" si="1"/>
        <v>43770</v>
      </c>
      <c r="Q58" s="39">
        <f>IF(OR(N57=0,N57="",O58=""),"",IF(N58&lt;0,"",VLOOKUP(O58,system2!$A$2:$B$36,2,FALSE)))</f>
        <v>8.5000000000000006E-3</v>
      </c>
      <c r="R58" s="40">
        <f t="shared" si="2"/>
        <v>33200195</v>
      </c>
      <c r="S58" s="40">
        <f>IF(OR(N57=0,N57="",O58=""),"",IF(R58&lt;VLOOKUP(O58,system2!$A$2:$F$36,6,FALSE),R58,VLOOKUP(O58,system2!$A$2:$F$36,6,FALSE)))</f>
        <v>103255</v>
      </c>
      <c r="T58" s="40">
        <f t="shared" si="3"/>
        <v>23516</v>
      </c>
      <c r="U58" s="40">
        <f t="shared" si="4"/>
        <v>79739</v>
      </c>
      <c r="V58" s="40">
        <f t="shared" si="5"/>
        <v>0</v>
      </c>
      <c r="W58" s="250"/>
      <c r="X58" s="33">
        <v>0</v>
      </c>
      <c r="Y58" s="261"/>
      <c r="Z58" s="7"/>
    </row>
    <row r="59" spans="2:26" x14ac:dyDescent="0.2">
      <c r="B59" s="134">
        <v>32</v>
      </c>
      <c r="C59" s="12"/>
      <c r="D59" s="76">
        <f t="shared" si="6"/>
        <v>5385415</v>
      </c>
      <c r="E59" s="76">
        <f t="shared" si="7"/>
        <v>1397820</v>
      </c>
      <c r="F59" s="76">
        <f t="shared" si="8"/>
        <v>29500</v>
      </c>
      <c r="G59" s="84">
        <f t="shared" si="9"/>
        <v>1427320</v>
      </c>
      <c r="H59" s="14"/>
      <c r="I59" s="19"/>
      <c r="J59" s="19"/>
      <c r="K59" s="19"/>
      <c r="M59" s="36">
        <v>57</v>
      </c>
      <c r="N59" s="51">
        <f t="shared" si="0"/>
        <v>364</v>
      </c>
      <c r="O59" s="51">
        <f>IF(OR(N58=0,N58=""),"",IF($C$7&lt;system2!I58,"",system2!I58))</f>
        <v>5</v>
      </c>
      <c r="P59" s="125">
        <f t="shared" si="1"/>
        <v>43800</v>
      </c>
      <c r="Q59" s="52">
        <f>IF(OR(N58=0,N58="",O59=""),"",IF(N59&lt;0,"",VLOOKUP(O59,system2!$A$2:$B$36,2,FALSE)))</f>
        <v>8.5000000000000006E-3</v>
      </c>
      <c r="R59" s="53">
        <f t="shared" si="2"/>
        <v>33120456</v>
      </c>
      <c r="S59" s="53">
        <f>IF(OR(N58=0,N58="",O59=""),"",IF(R59&lt;VLOOKUP(O59,system2!$A$2:$F$36,6,FALSE),R59,VLOOKUP(O59,system2!$A$2:$F$36,6,FALSE)))</f>
        <v>103255</v>
      </c>
      <c r="T59" s="53">
        <f t="shared" si="3"/>
        <v>23460</v>
      </c>
      <c r="U59" s="53">
        <f t="shared" si="4"/>
        <v>79795</v>
      </c>
      <c r="V59" s="53">
        <f t="shared" si="5"/>
        <v>0</v>
      </c>
      <c r="W59" s="250"/>
      <c r="X59" s="33">
        <v>0</v>
      </c>
      <c r="Y59" s="261"/>
      <c r="Z59" s="7"/>
    </row>
    <row r="60" spans="2:26" x14ac:dyDescent="0.2">
      <c r="B60" s="132">
        <v>33</v>
      </c>
      <c r="C60" s="12"/>
      <c r="D60" s="11">
        <f t="shared" si="6"/>
        <v>4076155</v>
      </c>
      <c r="E60" s="11">
        <f t="shared" si="7"/>
        <v>1397808</v>
      </c>
      <c r="F60" s="62">
        <f t="shared" si="8"/>
        <v>22300</v>
      </c>
      <c r="G60" s="133">
        <f t="shared" si="9"/>
        <v>1420108</v>
      </c>
      <c r="H60" s="14"/>
      <c r="I60" s="19"/>
      <c r="J60" s="19"/>
      <c r="K60" s="19"/>
      <c r="M60" s="37">
        <v>58</v>
      </c>
      <c r="N60" s="38">
        <f t="shared" si="0"/>
        <v>363</v>
      </c>
      <c r="O60" s="38">
        <f>IF(OR(N59=0,N59=""),"",IF($C$7&lt;system2!I59,"",system2!I59))</f>
        <v>5</v>
      </c>
      <c r="P60" s="124">
        <f t="shared" si="1"/>
        <v>43831</v>
      </c>
      <c r="Q60" s="39">
        <f>IF(OR(N59=0,N59="",O60=""),"",IF(N60&lt;0,"",VLOOKUP(O60,system2!$A$2:$B$36,2,FALSE)))</f>
        <v>8.5000000000000006E-3</v>
      </c>
      <c r="R60" s="40">
        <f t="shared" si="2"/>
        <v>33040661</v>
      </c>
      <c r="S60" s="40">
        <f>IF(OR(N59=0,N59="",O60=""),"",IF(R60&lt;VLOOKUP(O60,system2!$A$2:$F$36,6,FALSE),R60,VLOOKUP(O60,system2!$A$2:$F$36,6,FALSE)))</f>
        <v>103255</v>
      </c>
      <c r="T60" s="40">
        <f t="shared" si="3"/>
        <v>23403</v>
      </c>
      <c r="U60" s="40">
        <f t="shared" si="4"/>
        <v>79852</v>
      </c>
      <c r="V60" s="40">
        <f t="shared" si="5"/>
        <v>0</v>
      </c>
      <c r="W60" s="250"/>
      <c r="X60" s="33">
        <v>0</v>
      </c>
      <c r="Y60" s="261"/>
      <c r="Z60" s="7"/>
    </row>
    <row r="61" spans="2:26" x14ac:dyDescent="0.2">
      <c r="B61" s="134">
        <v>34</v>
      </c>
      <c r="C61" s="12"/>
      <c r="D61" s="76">
        <f t="shared" si="6"/>
        <v>2742479</v>
      </c>
      <c r="E61" s="76">
        <f t="shared" si="7"/>
        <v>1397820</v>
      </c>
      <c r="F61" s="76">
        <f t="shared" si="8"/>
        <v>15000</v>
      </c>
      <c r="G61" s="84">
        <f t="shared" si="9"/>
        <v>1412820</v>
      </c>
      <c r="H61" s="14"/>
      <c r="I61" s="19"/>
      <c r="J61" s="19"/>
      <c r="K61" s="19"/>
      <c r="M61" s="36">
        <v>59</v>
      </c>
      <c r="N61" s="51">
        <f t="shared" si="0"/>
        <v>362</v>
      </c>
      <c r="O61" s="51">
        <f>IF(OR(N60=0,N60=""),"",IF($C$7&lt;system2!I60,"",system2!I60))</f>
        <v>5</v>
      </c>
      <c r="P61" s="125">
        <f t="shared" si="1"/>
        <v>43862</v>
      </c>
      <c r="Q61" s="52">
        <f>IF(OR(N60=0,N60="",O61=""),"",IF(N61&lt;0,"",VLOOKUP(O61,system2!$A$2:$B$36,2,FALSE)))</f>
        <v>8.5000000000000006E-3</v>
      </c>
      <c r="R61" s="53">
        <f t="shared" si="2"/>
        <v>32960809</v>
      </c>
      <c r="S61" s="53">
        <f>IF(OR(N60=0,N60="",O61=""),"",IF(R61&lt;VLOOKUP(O61,system2!$A$2:$F$36,6,FALSE),R61,VLOOKUP(O61,system2!$A$2:$F$36,6,FALSE)))</f>
        <v>103255</v>
      </c>
      <c r="T61" s="53">
        <f t="shared" si="3"/>
        <v>23347</v>
      </c>
      <c r="U61" s="53">
        <f t="shared" si="4"/>
        <v>79908</v>
      </c>
      <c r="V61" s="53">
        <f t="shared" si="5"/>
        <v>0</v>
      </c>
      <c r="W61" s="250"/>
      <c r="X61" s="33">
        <v>0</v>
      </c>
      <c r="Y61" s="261"/>
      <c r="Z61" s="7"/>
    </row>
    <row r="62" spans="2:26" ht="13.5" thickBot="1" x14ac:dyDescent="0.25">
      <c r="B62" s="138">
        <v>35</v>
      </c>
      <c r="C62" s="30"/>
      <c r="D62" s="178">
        <f t="shared" si="6"/>
        <v>1383905</v>
      </c>
      <c r="E62" s="178">
        <f t="shared" si="7"/>
        <v>1397627</v>
      </c>
      <c r="F62" s="178">
        <f t="shared" si="8"/>
        <v>7600</v>
      </c>
      <c r="G62" s="180">
        <f t="shared" si="9"/>
        <v>1405227</v>
      </c>
      <c r="H62" s="14"/>
      <c r="M62" s="155">
        <v>60</v>
      </c>
      <c r="N62" s="156">
        <f t="shared" si="0"/>
        <v>361</v>
      </c>
      <c r="O62" s="156">
        <f>IF(OR(N61=0,N61=""),"",IF($C$7&lt;system2!I61,"",system2!I61))</f>
        <v>5</v>
      </c>
      <c r="P62" s="157">
        <f t="shared" si="1"/>
        <v>43891</v>
      </c>
      <c r="Q62" s="158">
        <f>IF(OR(N61=0,N61="",O62=""),"",IF(N62&lt;0,"",VLOOKUP(O62,system2!$A$2:$B$36,2,FALSE)))</f>
        <v>8.5000000000000006E-3</v>
      </c>
      <c r="R62" s="159">
        <f t="shared" si="2"/>
        <v>32880901</v>
      </c>
      <c r="S62" s="159">
        <f>IF(OR(N61=0,N61="",O62=""),"",IF(R62&lt;VLOOKUP(O62,system2!$A$2:$F$36,6,FALSE),R62,VLOOKUP(O62,system2!$A$2:$F$36,6,FALSE)))</f>
        <v>103255</v>
      </c>
      <c r="T62" s="159">
        <f t="shared" si="3"/>
        <v>23290</v>
      </c>
      <c r="U62" s="159">
        <f t="shared" si="4"/>
        <v>79965</v>
      </c>
      <c r="V62" s="159">
        <f t="shared" si="5"/>
        <v>0</v>
      </c>
      <c r="W62" s="252"/>
      <c r="X62" s="47">
        <v>0</v>
      </c>
      <c r="Y62" s="266"/>
      <c r="Z62" s="7"/>
    </row>
    <row r="63" spans="2:26" x14ac:dyDescent="0.2">
      <c r="M63" s="149">
        <v>61</v>
      </c>
      <c r="N63" s="150">
        <f t="shared" si="0"/>
        <v>360</v>
      </c>
      <c r="O63" s="150">
        <f>IF(OR(N62=0,N62=""),"",IF($C$7&lt;system2!I62,"",system2!I62))</f>
        <v>6</v>
      </c>
      <c r="P63" s="151">
        <f t="shared" si="1"/>
        <v>43922</v>
      </c>
      <c r="Q63" s="152">
        <f>IF(OR(N62=0,N62="",O63=""),"",IF(N63&lt;0,"",VLOOKUP(O63,system2!$A$2:$B$36,2,FALSE)))</f>
        <v>1.55E-2</v>
      </c>
      <c r="R63" s="153">
        <f t="shared" si="2"/>
        <v>32800936</v>
      </c>
      <c r="S63" s="153">
        <f>IF(OR(N62=0,N62="",O63=""),"",IF(R63&lt;VLOOKUP(O63,system2!$A$2:$F$36,6,FALSE),R63,VLOOKUP(O63,system2!$A$2:$F$36,6,FALSE)))</f>
        <v>113991</v>
      </c>
      <c r="T63" s="153">
        <f t="shared" si="3"/>
        <v>42367</v>
      </c>
      <c r="U63" s="153">
        <f t="shared" si="4"/>
        <v>71624</v>
      </c>
      <c r="V63" s="153">
        <f t="shared" si="5"/>
        <v>0</v>
      </c>
      <c r="W63" s="250">
        <f>IF(ISNA(VLOOKUP(O63,$B$28:$C$62,2,FALSE)),0,VLOOKUP(O63,$B$28:$C$62,2,FALSE))</f>
        <v>0</v>
      </c>
      <c r="X63" s="154">
        <v>0</v>
      </c>
      <c r="Y63" s="264">
        <f>IF(O63="","",ROUND(system2!$AJ$5/100*R63,-2))</f>
        <v>179400</v>
      </c>
      <c r="Z63" s="7"/>
    </row>
    <row r="64" spans="2:26" x14ac:dyDescent="0.2">
      <c r="M64" s="160">
        <v>62</v>
      </c>
      <c r="N64" s="161">
        <f t="shared" si="0"/>
        <v>359</v>
      </c>
      <c r="O64" s="161">
        <f>IF(OR(N63=0,N63=""),"",IF($C$7&lt;system2!I63,"",system2!I63))</f>
        <v>6</v>
      </c>
      <c r="P64" s="162">
        <f t="shared" si="1"/>
        <v>43952</v>
      </c>
      <c r="Q64" s="163">
        <f>IF(OR(N63=0,N63="",O64=""),"",IF(N64&lt;0,"",VLOOKUP(O64,system2!$A$2:$B$36,2,FALSE)))</f>
        <v>1.55E-2</v>
      </c>
      <c r="R64" s="164">
        <f t="shared" si="2"/>
        <v>32729312</v>
      </c>
      <c r="S64" s="164">
        <f>IF(OR(N63=0,N63="",O64=""),"",IF(R64&lt;VLOOKUP(O64,system2!$A$2:$F$36,6,FALSE),R64,VLOOKUP(O64,system2!$A$2:$F$36,6,FALSE)))</f>
        <v>113991</v>
      </c>
      <c r="T64" s="164">
        <f t="shared" si="3"/>
        <v>42275</v>
      </c>
      <c r="U64" s="164">
        <f t="shared" si="4"/>
        <v>71716</v>
      </c>
      <c r="V64" s="164">
        <f t="shared" si="5"/>
        <v>0</v>
      </c>
      <c r="W64" s="250"/>
      <c r="X64" s="33">
        <v>0</v>
      </c>
      <c r="Y64" s="264"/>
      <c r="Z64" s="7"/>
    </row>
    <row r="65" spans="13:26" x14ac:dyDescent="0.2">
      <c r="M65" s="36">
        <v>63</v>
      </c>
      <c r="N65" s="51">
        <f t="shared" si="0"/>
        <v>358</v>
      </c>
      <c r="O65" s="51">
        <f>IF(OR(N64=0,N64=""),"",IF($C$7&lt;system2!I64,"",system2!I64))</f>
        <v>6</v>
      </c>
      <c r="P65" s="125">
        <f t="shared" si="1"/>
        <v>43983</v>
      </c>
      <c r="Q65" s="52">
        <f>IF(OR(N64=0,N64="",O65=""),"",IF(N65&lt;0,"",VLOOKUP(O65,system2!$A$2:$B$36,2,FALSE)))</f>
        <v>1.55E-2</v>
      </c>
      <c r="R65" s="53">
        <f t="shared" si="2"/>
        <v>32657596</v>
      </c>
      <c r="S65" s="53">
        <f>IF(OR(N64=0,N64="",O65=""),"",IF(R65&lt;VLOOKUP(O65,system2!$A$2:$F$36,6,FALSE),R65,VLOOKUP(O65,system2!$A$2:$F$36,6,FALSE)))</f>
        <v>113991</v>
      </c>
      <c r="T65" s="53">
        <f t="shared" si="3"/>
        <v>42182</v>
      </c>
      <c r="U65" s="53">
        <f t="shared" si="4"/>
        <v>71809</v>
      </c>
      <c r="V65" s="53">
        <f t="shared" si="5"/>
        <v>0</v>
      </c>
      <c r="W65" s="250"/>
      <c r="X65" s="33">
        <v>0</v>
      </c>
      <c r="Y65" s="264"/>
      <c r="Z65" s="7"/>
    </row>
    <row r="66" spans="13:26" x14ac:dyDescent="0.2">
      <c r="M66" s="160">
        <v>64</v>
      </c>
      <c r="N66" s="161">
        <f t="shared" si="0"/>
        <v>357</v>
      </c>
      <c r="O66" s="161">
        <f>IF(OR(N65=0,N65=""),"",IF($C$7&lt;system2!I65,"",system2!I65))</f>
        <v>6</v>
      </c>
      <c r="P66" s="162">
        <f t="shared" si="1"/>
        <v>44013</v>
      </c>
      <c r="Q66" s="163">
        <f>IF(OR(N65=0,N65="",O66=""),"",IF(N66&lt;0,"",VLOOKUP(O66,system2!$A$2:$B$36,2,FALSE)))</f>
        <v>1.55E-2</v>
      </c>
      <c r="R66" s="164">
        <f t="shared" si="2"/>
        <v>32585787</v>
      </c>
      <c r="S66" s="164">
        <f>IF(OR(N65=0,N65="",O66=""),"",IF(R66&lt;VLOOKUP(O66,system2!$A$2:$F$36,6,FALSE),R66,VLOOKUP(O66,system2!$A$2:$F$36,6,FALSE)))</f>
        <v>113991</v>
      </c>
      <c r="T66" s="164">
        <f t="shared" si="3"/>
        <v>42089</v>
      </c>
      <c r="U66" s="164">
        <f t="shared" si="4"/>
        <v>71902</v>
      </c>
      <c r="V66" s="164">
        <f t="shared" si="5"/>
        <v>0</v>
      </c>
      <c r="W66" s="250"/>
      <c r="X66" s="33">
        <v>0</v>
      </c>
      <c r="Y66" s="264"/>
      <c r="Z66" s="7"/>
    </row>
    <row r="67" spans="13:26" x14ac:dyDescent="0.2">
      <c r="M67" s="36">
        <v>65</v>
      </c>
      <c r="N67" s="51">
        <f t="shared" si="0"/>
        <v>356</v>
      </c>
      <c r="O67" s="51">
        <f>IF(OR(N66=0,N66=""),"",IF($C$7&lt;system2!I66,"",system2!I66))</f>
        <v>6</v>
      </c>
      <c r="P67" s="125">
        <f t="shared" si="1"/>
        <v>44044</v>
      </c>
      <c r="Q67" s="52">
        <f>IF(OR(N66=0,N66="",O67=""),"",IF(N67&lt;0,"",VLOOKUP(O67,system2!$A$2:$B$36,2,FALSE)))</f>
        <v>1.55E-2</v>
      </c>
      <c r="R67" s="53">
        <f t="shared" si="2"/>
        <v>32513885</v>
      </c>
      <c r="S67" s="53">
        <f>IF(OR(N66=0,N66="",O67=""),"",IF(R67&lt;VLOOKUP(O67,system2!$A$2:$F$36,6,FALSE),R67,VLOOKUP(O67,system2!$A$2:$F$36,6,FALSE)))</f>
        <v>113991</v>
      </c>
      <c r="T67" s="53">
        <f t="shared" si="3"/>
        <v>41997</v>
      </c>
      <c r="U67" s="53">
        <f t="shared" si="4"/>
        <v>71994</v>
      </c>
      <c r="V67" s="53">
        <f t="shared" si="5"/>
        <v>0</v>
      </c>
      <c r="W67" s="250"/>
      <c r="X67" s="33">
        <v>0</v>
      </c>
      <c r="Y67" s="264"/>
      <c r="Z67" s="7"/>
    </row>
    <row r="68" spans="13:26" x14ac:dyDescent="0.2">
      <c r="M68" s="160">
        <v>66</v>
      </c>
      <c r="N68" s="161">
        <f t="shared" ref="N68:N131" si="10">IF(OR(N67=0,N67=""),"",IF(V67=0,N67-1,IF(ROUND(NPER(Q67/12,-1*S67,R68,0,0),0)&gt;=N67,N67-1,ROUND(NPER(Q67/12,-1*S67,R68,0,0),0))))</f>
        <v>355</v>
      </c>
      <c r="O68" s="161">
        <f>IF(OR(N67=0,N67=""),"",IF($C$7&lt;system2!I67,"",system2!I67))</f>
        <v>6</v>
      </c>
      <c r="P68" s="162">
        <f t="shared" ref="P68:P131" si="11">IF(OR(N67=0,N67="",O68=""),"",IF(N68&lt;0,"",EDATE(P67,1)))</f>
        <v>44075</v>
      </c>
      <c r="Q68" s="163">
        <f>IF(OR(N67=0,N67="",O68=""),"",IF(N68&lt;0,"",VLOOKUP(O68,system2!$A$2:$B$36,2,FALSE)))</f>
        <v>1.55E-2</v>
      </c>
      <c r="R68" s="164">
        <f t="shared" ref="R68:R131" si="12">IF(OR(N67=0,N67="",O68=""),"",IF(ISERR(ROUNDDOWN(R67-U67-V67,0)),"",ROUNDDOWN(R67-U67-V67,0)))</f>
        <v>32441891</v>
      </c>
      <c r="S68" s="164">
        <f>IF(OR(N67=0,N67="",O68=""),"",IF(R68&lt;VLOOKUP(O68,system2!$A$2:$F$36,6,FALSE),R68,VLOOKUP(O68,system2!$A$2:$F$36,6,FALSE)))</f>
        <v>113991</v>
      </c>
      <c r="T68" s="164">
        <f t="shared" ref="T68:T131" si="13">IF(OR(N67=0,N67="",O68=""),"",IF(N68&lt;0,"",ROUNDDOWN(R68*Q68/12,0)))</f>
        <v>41904</v>
      </c>
      <c r="U68" s="164">
        <f t="shared" ref="U68:U131" si="14">IF(OR(N67=0,N67="",O68=""),"",IF(R68&lt;U67,R68,IF(N68&lt;0,"",ROUNDDOWN(S68-T68,0))))</f>
        <v>72087</v>
      </c>
      <c r="V68" s="164">
        <f t="shared" ref="V68:V131" si="15">IF(OR(N67=0,N67="",O68=""),"",W68+X68)</f>
        <v>0</v>
      </c>
      <c r="W68" s="250"/>
      <c r="X68" s="33">
        <v>0</v>
      </c>
      <c r="Y68" s="264"/>
      <c r="Z68" s="7"/>
    </row>
    <row r="69" spans="13:26" x14ac:dyDescent="0.2">
      <c r="M69" s="36">
        <v>67</v>
      </c>
      <c r="N69" s="51">
        <f t="shared" si="10"/>
        <v>354</v>
      </c>
      <c r="O69" s="51">
        <f>IF(OR(N68=0,N68=""),"",IF($C$7&lt;system2!I68,"",system2!I68))</f>
        <v>6</v>
      </c>
      <c r="P69" s="125">
        <f t="shared" si="11"/>
        <v>44105</v>
      </c>
      <c r="Q69" s="52">
        <f>IF(OR(N68=0,N68="",O69=""),"",IF(N69&lt;0,"",VLOOKUP(O69,system2!$A$2:$B$36,2,FALSE)))</f>
        <v>1.55E-2</v>
      </c>
      <c r="R69" s="53">
        <f t="shared" si="12"/>
        <v>32369804</v>
      </c>
      <c r="S69" s="53">
        <f>IF(OR(N68=0,N68="",O69=""),"",IF(R69&lt;VLOOKUP(O69,system2!$A$2:$F$36,6,FALSE),R69,VLOOKUP(O69,system2!$A$2:$F$36,6,FALSE)))</f>
        <v>113991</v>
      </c>
      <c r="T69" s="53">
        <f t="shared" si="13"/>
        <v>41810</v>
      </c>
      <c r="U69" s="53">
        <f t="shared" si="14"/>
        <v>72181</v>
      </c>
      <c r="V69" s="53">
        <f t="shared" si="15"/>
        <v>0</v>
      </c>
      <c r="W69" s="250"/>
      <c r="X69" s="33">
        <v>0</v>
      </c>
      <c r="Y69" s="264"/>
      <c r="Z69" s="7"/>
    </row>
    <row r="70" spans="13:26" x14ac:dyDescent="0.2">
      <c r="M70" s="160">
        <v>68</v>
      </c>
      <c r="N70" s="161">
        <f t="shared" si="10"/>
        <v>353</v>
      </c>
      <c r="O70" s="161">
        <f>IF(OR(N69=0,N69=""),"",IF($C$7&lt;system2!I69,"",system2!I69))</f>
        <v>6</v>
      </c>
      <c r="P70" s="162">
        <f t="shared" si="11"/>
        <v>44136</v>
      </c>
      <c r="Q70" s="163">
        <f>IF(OR(N69=0,N69="",O70=""),"",IF(N70&lt;0,"",VLOOKUP(O70,system2!$A$2:$B$36,2,FALSE)))</f>
        <v>1.55E-2</v>
      </c>
      <c r="R70" s="164">
        <f t="shared" si="12"/>
        <v>32297623</v>
      </c>
      <c r="S70" s="164">
        <f>IF(OR(N69=0,N69="",O70=""),"",IF(R70&lt;VLOOKUP(O70,system2!$A$2:$F$36,6,FALSE),R70,VLOOKUP(O70,system2!$A$2:$F$36,6,FALSE)))</f>
        <v>113991</v>
      </c>
      <c r="T70" s="164">
        <f t="shared" si="13"/>
        <v>41717</v>
      </c>
      <c r="U70" s="164">
        <f t="shared" si="14"/>
        <v>72274</v>
      </c>
      <c r="V70" s="164">
        <f t="shared" si="15"/>
        <v>0</v>
      </c>
      <c r="W70" s="250"/>
      <c r="X70" s="33">
        <v>0</v>
      </c>
      <c r="Y70" s="264"/>
      <c r="Z70" s="7"/>
    </row>
    <row r="71" spans="13:26" x14ac:dyDescent="0.2">
      <c r="M71" s="36">
        <v>69</v>
      </c>
      <c r="N71" s="51">
        <f t="shared" si="10"/>
        <v>352</v>
      </c>
      <c r="O71" s="51">
        <f>IF(OR(N70=0,N70=""),"",IF($C$7&lt;system2!I70,"",system2!I70))</f>
        <v>6</v>
      </c>
      <c r="P71" s="125">
        <f t="shared" si="11"/>
        <v>44166</v>
      </c>
      <c r="Q71" s="52">
        <f>IF(OR(N70=0,N70="",O71=""),"",IF(N71&lt;0,"",VLOOKUP(O71,system2!$A$2:$B$36,2,FALSE)))</f>
        <v>1.55E-2</v>
      </c>
      <c r="R71" s="53">
        <f t="shared" si="12"/>
        <v>32225349</v>
      </c>
      <c r="S71" s="53">
        <f>IF(OR(N70=0,N70="",O71=""),"",IF(R71&lt;VLOOKUP(O71,system2!$A$2:$F$36,6,FALSE),R71,VLOOKUP(O71,system2!$A$2:$F$36,6,FALSE)))</f>
        <v>113991</v>
      </c>
      <c r="T71" s="53">
        <f t="shared" si="13"/>
        <v>41624</v>
      </c>
      <c r="U71" s="53">
        <f t="shared" si="14"/>
        <v>72367</v>
      </c>
      <c r="V71" s="53">
        <f t="shared" si="15"/>
        <v>0</v>
      </c>
      <c r="W71" s="250"/>
      <c r="X71" s="33">
        <v>0</v>
      </c>
      <c r="Y71" s="264"/>
      <c r="Z71" s="7"/>
    </row>
    <row r="72" spans="13:26" x14ac:dyDescent="0.2">
      <c r="M72" s="160">
        <v>70</v>
      </c>
      <c r="N72" s="161">
        <f t="shared" si="10"/>
        <v>351</v>
      </c>
      <c r="O72" s="161">
        <f>IF(OR(N71=0,N71=""),"",IF($C$7&lt;system2!I71,"",system2!I71))</f>
        <v>6</v>
      </c>
      <c r="P72" s="162">
        <f t="shared" si="11"/>
        <v>44197</v>
      </c>
      <c r="Q72" s="163">
        <f>IF(OR(N71=0,N71="",O72=""),"",IF(N72&lt;0,"",VLOOKUP(O72,system2!$A$2:$B$36,2,FALSE)))</f>
        <v>1.55E-2</v>
      </c>
      <c r="R72" s="164">
        <f t="shared" si="12"/>
        <v>32152982</v>
      </c>
      <c r="S72" s="164">
        <f>IF(OR(N71=0,N71="",O72=""),"",IF(R72&lt;VLOOKUP(O72,system2!$A$2:$F$36,6,FALSE),R72,VLOOKUP(O72,system2!$A$2:$F$36,6,FALSE)))</f>
        <v>113991</v>
      </c>
      <c r="T72" s="164">
        <f t="shared" si="13"/>
        <v>41530</v>
      </c>
      <c r="U72" s="164">
        <f t="shared" si="14"/>
        <v>72461</v>
      </c>
      <c r="V72" s="164">
        <f t="shared" si="15"/>
        <v>0</v>
      </c>
      <c r="W72" s="250"/>
      <c r="X72" s="33">
        <v>0</v>
      </c>
      <c r="Y72" s="264"/>
      <c r="Z72" s="7"/>
    </row>
    <row r="73" spans="13:26" x14ac:dyDescent="0.2">
      <c r="M73" s="36">
        <v>71</v>
      </c>
      <c r="N73" s="51">
        <f t="shared" si="10"/>
        <v>350</v>
      </c>
      <c r="O73" s="51">
        <f>IF(OR(N72=0,N72=""),"",IF($C$7&lt;system2!I72,"",system2!I72))</f>
        <v>6</v>
      </c>
      <c r="P73" s="125">
        <f t="shared" si="11"/>
        <v>44228</v>
      </c>
      <c r="Q73" s="52">
        <f>IF(OR(N72=0,N72="",O73=""),"",IF(N73&lt;0,"",VLOOKUP(O73,system2!$A$2:$B$36,2,FALSE)))</f>
        <v>1.55E-2</v>
      </c>
      <c r="R73" s="53">
        <f t="shared" si="12"/>
        <v>32080521</v>
      </c>
      <c r="S73" s="53">
        <f>IF(OR(N72=0,N72="",O73=""),"",IF(R73&lt;VLOOKUP(O73,system2!$A$2:$F$36,6,FALSE),R73,VLOOKUP(O73,system2!$A$2:$F$36,6,FALSE)))</f>
        <v>113991</v>
      </c>
      <c r="T73" s="53">
        <f t="shared" si="13"/>
        <v>41437</v>
      </c>
      <c r="U73" s="53">
        <f t="shared" si="14"/>
        <v>72554</v>
      </c>
      <c r="V73" s="53">
        <f t="shared" si="15"/>
        <v>0</v>
      </c>
      <c r="W73" s="250"/>
      <c r="X73" s="33">
        <v>0</v>
      </c>
      <c r="Y73" s="264"/>
      <c r="Z73" s="7"/>
    </row>
    <row r="74" spans="13:26" x14ac:dyDescent="0.2">
      <c r="M74" s="165">
        <v>72</v>
      </c>
      <c r="N74" s="166">
        <f t="shared" si="10"/>
        <v>349</v>
      </c>
      <c r="O74" s="166">
        <f>IF(OR(N73=0,N73=""),"",IF($C$7&lt;system2!I73,"",system2!I73))</f>
        <v>6</v>
      </c>
      <c r="P74" s="167">
        <f t="shared" si="11"/>
        <v>44256</v>
      </c>
      <c r="Q74" s="168">
        <f>IF(OR(N73=0,N73="",O74=""),"",IF(N74&lt;0,"",VLOOKUP(O74,system2!$A$2:$B$36,2,FALSE)))</f>
        <v>1.55E-2</v>
      </c>
      <c r="R74" s="169">
        <f t="shared" si="12"/>
        <v>32007967</v>
      </c>
      <c r="S74" s="169">
        <f>IF(OR(N73=0,N73="",O74=""),"",IF(R74&lt;VLOOKUP(O74,system2!$A$2:$F$36,6,FALSE),R74,VLOOKUP(O74,system2!$A$2:$F$36,6,FALSE)))</f>
        <v>113991</v>
      </c>
      <c r="T74" s="169">
        <f t="shared" si="13"/>
        <v>41343</v>
      </c>
      <c r="U74" s="169">
        <f t="shared" si="14"/>
        <v>72648</v>
      </c>
      <c r="V74" s="169">
        <f t="shared" si="15"/>
        <v>0</v>
      </c>
      <c r="W74" s="251"/>
      <c r="X74" s="34">
        <v>0</v>
      </c>
      <c r="Y74" s="265"/>
      <c r="Z74" s="7"/>
    </row>
    <row r="75" spans="13:26" x14ac:dyDescent="0.2">
      <c r="M75" s="35">
        <v>73</v>
      </c>
      <c r="N75" s="48">
        <f t="shared" si="10"/>
        <v>348</v>
      </c>
      <c r="O75" s="48">
        <f>IF(OR(N74=0,N74=""),"",IF($C$7&lt;system2!I74,"",system2!I74))</f>
        <v>7</v>
      </c>
      <c r="P75" s="123">
        <f t="shared" si="11"/>
        <v>44287</v>
      </c>
      <c r="Q75" s="49">
        <f>IF(OR(N74=0,N74="",O75=""),"",IF(N75&lt;0,"",VLOOKUP(O75,system2!$A$2:$B$36,2,FALSE)))</f>
        <v>1.55E-2</v>
      </c>
      <c r="R75" s="50">
        <f t="shared" si="12"/>
        <v>31935319</v>
      </c>
      <c r="S75" s="50">
        <f>IF(OR(N74=0,N74="",O75=""),"",IF(R75&lt;VLOOKUP(O75,system2!$A$2:$F$36,6,FALSE),R75,VLOOKUP(O75,system2!$A$2:$F$36,6,FALSE)))</f>
        <v>113991</v>
      </c>
      <c r="T75" s="50">
        <f t="shared" si="13"/>
        <v>41249</v>
      </c>
      <c r="U75" s="50">
        <f t="shared" si="14"/>
        <v>72742</v>
      </c>
      <c r="V75" s="50">
        <f t="shared" si="15"/>
        <v>0</v>
      </c>
      <c r="W75" s="249">
        <f>IF(ISNA(VLOOKUP(O75,$B$28:$C$62,2,FALSE)),0,VLOOKUP(O75,$B$28:$C$62,2,FALSE))</f>
        <v>0</v>
      </c>
      <c r="X75" s="32">
        <v>0</v>
      </c>
      <c r="Y75" s="260">
        <f>IF(O75="","",ROUND(system2!$AJ$5/100*R75,-2))</f>
        <v>174700</v>
      </c>
      <c r="Z75" s="7"/>
    </row>
    <row r="76" spans="13:26" x14ac:dyDescent="0.2">
      <c r="M76" s="37">
        <v>74</v>
      </c>
      <c r="N76" s="38">
        <f t="shared" si="10"/>
        <v>347</v>
      </c>
      <c r="O76" s="38">
        <f>IF(OR(N75=0,N75=""),"",IF($C$7&lt;system2!I75,"",system2!I75))</f>
        <v>7</v>
      </c>
      <c r="P76" s="124">
        <f t="shared" si="11"/>
        <v>44317</v>
      </c>
      <c r="Q76" s="39">
        <f>IF(OR(N75=0,N75="",O76=""),"",IF(N76&lt;0,"",VLOOKUP(O76,system2!$A$2:$B$36,2,FALSE)))</f>
        <v>1.55E-2</v>
      </c>
      <c r="R76" s="40">
        <f t="shared" si="12"/>
        <v>31862577</v>
      </c>
      <c r="S76" s="40">
        <f>IF(OR(N75=0,N75="",O76=""),"",IF(R76&lt;VLOOKUP(O76,system2!$A$2:$F$36,6,FALSE),R76,VLOOKUP(O76,system2!$A$2:$F$36,6,FALSE)))</f>
        <v>113991</v>
      </c>
      <c r="T76" s="40">
        <f t="shared" si="13"/>
        <v>41155</v>
      </c>
      <c r="U76" s="40">
        <f t="shared" si="14"/>
        <v>72836</v>
      </c>
      <c r="V76" s="40">
        <f t="shared" si="15"/>
        <v>0</v>
      </c>
      <c r="W76" s="250"/>
      <c r="X76" s="33">
        <v>0</v>
      </c>
      <c r="Y76" s="261"/>
      <c r="Z76" s="7"/>
    </row>
    <row r="77" spans="13:26" x14ac:dyDescent="0.2">
      <c r="M77" s="36">
        <v>75</v>
      </c>
      <c r="N77" s="51">
        <f t="shared" si="10"/>
        <v>346</v>
      </c>
      <c r="O77" s="51">
        <f>IF(OR(N76=0,N76=""),"",IF($C$7&lt;system2!I76,"",system2!I76))</f>
        <v>7</v>
      </c>
      <c r="P77" s="125">
        <f t="shared" si="11"/>
        <v>44348</v>
      </c>
      <c r="Q77" s="52">
        <f>IF(OR(N76=0,N76="",O77=""),"",IF(N77&lt;0,"",VLOOKUP(O77,system2!$A$2:$B$36,2,FALSE)))</f>
        <v>1.55E-2</v>
      </c>
      <c r="R77" s="53">
        <f t="shared" si="12"/>
        <v>31789741</v>
      </c>
      <c r="S77" s="53">
        <f>IF(OR(N76=0,N76="",O77=""),"",IF(R77&lt;VLOOKUP(O77,system2!$A$2:$F$36,6,FALSE),R77,VLOOKUP(O77,system2!$A$2:$F$36,6,FALSE)))</f>
        <v>113991</v>
      </c>
      <c r="T77" s="53">
        <f t="shared" si="13"/>
        <v>41061</v>
      </c>
      <c r="U77" s="53">
        <f t="shared" si="14"/>
        <v>72930</v>
      </c>
      <c r="V77" s="53">
        <f t="shared" si="15"/>
        <v>0</v>
      </c>
      <c r="W77" s="250"/>
      <c r="X77" s="33">
        <v>0</v>
      </c>
      <c r="Y77" s="261"/>
      <c r="Z77" s="7"/>
    </row>
    <row r="78" spans="13:26" x14ac:dyDescent="0.2">
      <c r="M78" s="37">
        <v>76</v>
      </c>
      <c r="N78" s="38">
        <f t="shared" si="10"/>
        <v>345</v>
      </c>
      <c r="O78" s="38">
        <f>IF(OR(N77=0,N77=""),"",IF($C$7&lt;system2!I77,"",system2!I77))</f>
        <v>7</v>
      </c>
      <c r="P78" s="124">
        <f t="shared" si="11"/>
        <v>44378</v>
      </c>
      <c r="Q78" s="39">
        <f>IF(OR(N77=0,N77="",O78=""),"",IF(N78&lt;0,"",VLOOKUP(O78,system2!$A$2:$B$36,2,FALSE)))</f>
        <v>1.55E-2</v>
      </c>
      <c r="R78" s="40">
        <f t="shared" si="12"/>
        <v>31716811</v>
      </c>
      <c r="S78" s="40">
        <f>IF(OR(N77=0,N77="",O78=""),"",IF(R78&lt;VLOOKUP(O78,system2!$A$2:$F$36,6,FALSE),R78,VLOOKUP(O78,system2!$A$2:$F$36,6,FALSE)))</f>
        <v>113991</v>
      </c>
      <c r="T78" s="40">
        <f t="shared" si="13"/>
        <v>40967</v>
      </c>
      <c r="U78" s="40">
        <f t="shared" si="14"/>
        <v>73024</v>
      </c>
      <c r="V78" s="40">
        <f t="shared" si="15"/>
        <v>0</v>
      </c>
      <c r="W78" s="250"/>
      <c r="X78" s="33">
        <v>0</v>
      </c>
      <c r="Y78" s="261"/>
      <c r="Z78" s="7"/>
    </row>
    <row r="79" spans="13:26" x14ac:dyDescent="0.2">
      <c r="M79" s="36">
        <v>77</v>
      </c>
      <c r="N79" s="51">
        <f t="shared" si="10"/>
        <v>344</v>
      </c>
      <c r="O79" s="51">
        <f>IF(OR(N78=0,N78=""),"",IF($C$7&lt;system2!I78,"",system2!I78))</f>
        <v>7</v>
      </c>
      <c r="P79" s="125">
        <f t="shared" si="11"/>
        <v>44409</v>
      </c>
      <c r="Q79" s="52">
        <f>IF(OR(N78=0,N78="",O79=""),"",IF(N79&lt;0,"",VLOOKUP(O79,system2!$A$2:$B$36,2,FALSE)))</f>
        <v>1.55E-2</v>
      </c>
      <c r="R79" s="53">
        <f t="shared" si="12"/>
        <v>31643787</v>
      </c>
      <c r="S79" s="53">
        <f>IF(OR(N78=0,N78="",O79=""),"",IF(R79&lt;VLOOKUP(O79,system2!$A$2:$F$36,6,FALSE),R79,VLOOKUP(O79,system2!$A$2:$F$36,6,FALSE)))</f>
        <v>113991</v>
      </c>
      <c r="T79" s="53">
        <f t="shared" si="13"/>
        <v>40873</v>
      </c>
      <c r="U79" s="53">
        <f t="shared" si="14"/>
        <v>73118</v>
      </c>
      <c r="V79" s="53">
        <f t="shared" si="15"/>
        <v>0</v>
      </c>
      <c r="W79" s="250"/>
      <c r="X79" s="33">
        <v>0</v>
      </c>
      <c r="Y79" s="261"/>
      <c r="Z79" s="7"/>
    </row>
    <row r="80" spans="13:26" x14ac:dyDescent="0.2">
      <c r="M80" s="37">
        <v>78</v>
      </c>
      <c r="N80" s="38">
        <f t="shared" si="10"/>
        <v>343</v>
      </c>
      <c r="O80" s="38">
        <f>IF(OR(N79=0,N79=""),"",IF($C$7&lt;system2!I79,"",system2!I79))</f>
        <v>7</v>
      </c>
      <c r="P80" s="124">
        <f t="shared" si="11"/>
        <v>44440</v>
      </c>
      <c r="Q80" s="39">
        <f>IF(OR(N79=0,N79="",O80=""),"",IF(N80&lt;0,"",VLOOKUP(O80,system2!$A$2:$B$36,2,FALSE)))</f>
        <v>1.55E-2</v>
      </c>
      <c r="R80" s="40">
        <f t="shared" si="12"/>
        <v>31570669</v>
      </c>
      <c r="S80" s="40">
        <f>IF(OR(N79=0,N79="",O80=""),"",IF(R80&lt;VLOOKUP(O80,system2!$A$2:$F$36,6,FALSE),R80,VLOOKUP(O80,system2!$A$2:$F$36,6,FALSE)))</f>
        <v>113991</v>
      </c>
      <c r="T80" s="40">
        <f t="shared" si="13"/>
        <v>40778</v>
      </c>
      <c r="U80" s="40">
        <f t="shared" si="14"/>
        <v>73213</v>
      </c>
      <c r="V80" s="40">
        <f t="shared" si="15"/>
        <v>0</v>
      </c>
      <c r="W80" s="250"/>
      <c r="X80" s="33">
        <v>0</v>
      </c>
      <c r="Y80" s="261"/>
      <c r="Z80" s="7"/>
    </row>
    <row r="81" spans="1:27" x14ac:dyDescent="0.2">
      <c r="M81" s="36">
        <v>79</v>
      </c>
      <c r="N81" s="51">
        <f t="shared" si="10"/>
        <v>342</v>
      </c>
      <c r="O81" s="51">
        <f>IF(OR(N80=0,N80=""),"",IF($C$7&lt;system2!I80,"",system2!I80))</f>
        <v>7</v>
      </c>
      <c r="P81" s="125">
        <f t="shared" si="11"/>
        <v>44470</v>
      </c>
      <c r="Q81" s="52">
        <f>IF(OR(N80=0,N80="",O81=""),"",IF(N81&lt;0,"",VLOOKUP(O81,system2!$A$2:$B$36,2,FALSE)))</f>
        <v>1.55E-2</v>
      </c>
      <c r="R81" s="53">
        <f t="shared" si="12"/>
        <v>31497456</v>
      </c>
      <c r="S81" s="53">
        <f>IF(OR(N80=0,N80="",O81=""),"",IF(R81&lt;VLOOKUP(O81,system2!$A$2:$F$36,6,FALSE),R81,VLOOKUP(O81,system2!$A$2:$F$36,6,FALSE)))</f>
        <v>113991</v>
      </c>
      <c r="T81" s="53">
        <f t="shared" si="13"/>
        <v>40684</v>
      </c>
      <c r="U81" s="53">
        <f t="shared" si="14"/>
        <v>73307</v>
      </c>
      <c r="V81" s="53">
        <f t="shared" si="15"/>
        <v>0</v>
      </c>
      <c r="W81" s="250"/>
      <c r="X81" s="33">
        <v>0</v>
      </c>
      <c r="Y81" s="261"/>
      <c r="Z81" s="7"/>
    </row>
    <row r="82" spans="1:27" x14ac:dyDescent="0.2">
      <c r="M82" s="37">
        <v>80</v>
      </c>
      <c r="N82" s="38">
        <f t="shared" si="10"/>
        <v>341</v>
      </c>
      <c r="O82" s="38">
        <f>IF(OR(N81=0,N81=""),"",IF($C$7&lt;system2!I81,"",system2!I81))</f>
        <v>7</v>
      </c>
      <c r="P82" s="124">
        <f t="shared" si="11"/>
        <v>44501</v>
      </c>
      <c r="Q82" s="39">
        <f>IF(OR(N81=0,N81="",O82=""),"",IF(N82&lt;0,"",VLOOKUP(O82,system2!$A$2:$B$36,2,FALSE)))</f>
        <v>1.55E-2</v>
      </c>
      <c r="R82" s="40">
        <f t="shared" si="12"/>
        <v>31424149</v>
      </c>
      <c r="S82" s="40">
        <f>IF(OR(N81=0,N81="",O82=""),"",IF(R82&lt;VLOOKUP(O82,system2!$A$2:$F$36,6,FALSE),R82,VLOOKUP(O82,system2!$A$2:$F$36,6,FALSE)))</f>
        <v>113991</v>
      </c>
      <c r="T82" s="40">
        <f t="shared" si="13"/>
        <v>40589</v>
      </c>
      <c r="U82" s="40">
        <f t="shared" si="14"/>
        <v>73402</v>
      </c>
      <c r="V82" s="40">
        <f t="shared" si="15"/>
        <v>0</v>
      </c>
      <c r="W82" s="250"/>
      <c r="X82" s="33">
        <v>0</v>
      </c>
      <c r="Y82" s="261"/>
      <c r="Z82" s="7"/>
    </row>
    <row r="83" spans="1:27" x14ac:dyDescent="0.2">
      <c r="M83" s="36">
        <v>81</v>
      </c>
      <c r="N83" s="51">
        <f t="shared" si="10"/>
        <v>340</v>
      </c>
      <c r="O83" s="51">
        <f>IF(OR(N82=0,N82=""),"",IF($C$7&lt;system2!I82,"",system2!I82))</f>
        <v>7</v>
      </c>
      <c r="P83" s="125">
        <f t="shared" si="11"/>
        <v>44531</v>
      </c>
      <c r="Q83" s="52">
        <f>IF(OR(N82=0,N82="",O83=""),"",IF(N83&lt;0,"",VLOOKUP(O83,system2!$A$2:$B$36,2,FALSE)))</f>
        <v>1.55E-2</v>
      </c>
      <c r="R83" s="53">
        <f t="shared" si="12"/>
        <v>31350747</v>
      </c>
      <c r="S83" s="53">
        <f>IF(OR(N82=0,N82="",O83=""),"",IF(R83&lt;VLOOKUP(O83,system2!$A$2:$F$36,6,FALSE),R83,VLOOKUP(O83,system2!$A$2:$F$36,6,FALSE)))</f>
        <v>113991</v>
      </c>
      <c r="T83" s="53">
        <f t="shared" si="13"/>
        <v>40494</v>
      </c>
      <c r="U83" s="53">
        <f t="shared" si="14"/>
        <v>73497</v>
      </c>
      <c r="V83" s="53">
        <f t="shared" si="15"/>
        <v>0</v>
      </c>
      <c r="W83" s="250"/>
      <c r="X83" s="33">
        <v>0</v>
      </c>
      <c r="Y83" s="261"/>
      <c r="Z83" s="7"/>
    </row>
    <row r="84" spans="1:27" x14ac:dyDescent="0.2">
      <c r="M84" s="37">
        <v>82</v>
      </c>
      <c r="N84" s="38">
        <f t="shared" si="10"/>
        <v>339</v>
      </c>
      <c r="O84" s="38">
        <f>IF(OR(N83=0,N83=""),"",IF($C$7&lt;system2!I83,"",system2!I83))</f>
        <v>7</v>
      </c>
      <c r="P84" s="124">
        <f t="shared" si="11"/>
        <v>44562</v>
      </c>
      <c r="Q84" s="39">
        <f>IF(OR(N83=0,N83="",O84=""),"",IF(N84&lt;0,"",VLOOKUP(O84,system2!$A$2:$B$36,2,FALSE)))</f>
        <v>1.55E-2</v>
      </c>
      <c r="R84" s="40">
        <f t="shared" si="12"/>
        <v>31277250</v>
      </c>
      <c r="S84" s="40">
        <f>IF(OR(N83=0,N83="",O84=""),"",IF(R84&lt;VLOOKUP(O84,system2!$A$2:$F$36,6,FALSE),R84,VLOOKUP(O84,system2!$A$2:$F$36,6,FALSE)))</f>
        <v>113991</v>
      </c>
      <c r="T84" s="40">
        <f t="shared" si="13"/>
        <v>40399</v>
      </c>
      <c r="U84" s="40">
        <f t="shared" si="14"/>
        <v>73592</v>
      </c>
      <c r="V84" s="40">
        <f t="shared" si="15"/>
        <v>0</v>
      </c>
      <c r="W84" s="250"/>
      <c r="X84" s="33">
        <v>0</v>
      </c>
      <c r="Y84" s="261"/>
      <c r="Z84" s="7"/>
    </row>
    <row r="85" spans="1:27" x14ac:dyDescent="0.2">
      <c r="M85" s="36">
        <v>83</v>
      </c>
      <c r="N85" s="51">
        <f t="shared" si="10"/>
        <v>338</v>
      </c>
      <c r="O85" s="51">
        <f>IF(OR(N84=0,N84=""),"",IF($C$7&lt;system2!I84,"",system2!I84))</f>
        <v>7</v>
      </c>
      <c r="P85" s="125">
        <f t="shared" si="11"/>
        <v>44593</v>
      </c>
      <c r="Q85" s="52">
        <f>IF(OR(N84=0,N84="",O85=""),"",IF(N85&lt;0,"",VLOOKUP(O85,system2!$A$2:$B$36,2,FALSE)))</f>
        <v>1.55E-2</v>
      </c>
      <c r="R85" s="53">
        <f t="shared" si="12"/>
        <v>31203658</v>
      </c>
      <c r="S85" s="53">
        <f>IF(OR(N84=0,N84="",O85=""),"",IF(R85&lt;VLOOKUP(O85,system2!$A$2:$F$36,6,FALSE),R85,VLOOKUP(O85,system2!$A$2:$F$36,6,FALSE)))</f>
        <v>113991</v>
      </c>
      <c r="T85" s="53">
        <f t="shared" si="13"/>
        <v>40304</v>
      </c>
      <c r="U85" s="53">
        <f t="shared" si="14"/>
        <v>73687</v>
      </c>
      <c r="V85" s="53">
        <f t="shared" si="15"/>
        <v>0</v>
      </c>
      <c r="W85" s="250"/>
      <c r="X85" s="33">
        <v>0</v>
      </c>
      <c r="Y85" s="261"/>
      <c r="Z85" s="7"/>
    </row>
    <row r="86" spans="1:27" x14ac:dyDescent="0.2">
      <c r="M86" s="41">
        <v>84</v>
      </c>
      <c r="N86" s="42">
        <f t="shared" si="10"/>
        <v>337</v>
      </c>
      <c r="O86" s="42">
        <f>IF(OR(N85=0,N85=""),"",IF($C$7&lt;system2!I85,"",system2!I85))</f>
        <v>7</v>
      </c>
      <c r="P86" s="126">
        <f t="shared" si="11"/>
        <v>44621</v>
      </c>
      <c r="Q86" s="43">
        <f>IF(OR(N85=0,N85="",O86=""),"",IF(N86&lt;0,"",VLOOKUP(O86,system2!$A$2:$B$36,2,FALSE)))</f>
        <v>1.55E-2</v>
      </c>
      <c r="R86" s="44">
        <f t="shared" si="12"/>
        <v>31129971</v>
      </c>
      <c r="S86" s="44">
        <f>IF(OR(N85=0,N85="",O86=""),"",IF(R86&lt;VLOOKUP(O86,system2!$A$2:$F$36,6,FALSE),R86,VLOOKUP(O86,system2!$A$2:$F$36,6,FALSE)))</f>
        <v>113991</v>
      </c>
      <c r="T86" s="44">
        <f t="shared" si="13"/>
        <v>40209</v>
      </c>
      <c r="U86" s="44">
        <f t="shared" si="14"/>
        <v>73782</v>
      </c>
      <c r="V86" s="44">
        <f t="shared" si="15"/>
        <v>0</v>
      </c>
      <c r="W86" s="251"/>
      <c r="X86" s="34">
        <v>0</v>
      </c>
      <c r="Y86" s="262"/>
      <c r="Z86" s="7"/>
    </row>
    <row r="87" spans="1:27" x14ac:dyDescent="0.2">
      <c r="M87" s="35">
        <v>85</v>
      </c>
      <c r="N87" s="48">
        <f t="shared" si="10"/>
        <v>336</v>
      </c>
      <c r="O87" s="48">
        <f>IF(OR(N86=0,N86=""),"",IF($C$7&lt;system2!I86,"",system2!I86))</f>
        <v>8</v>
      </c>
      <c r="P87" s="123">
        <f t="shared" si="11"/>
        <v>44652</v>
      </c>
      <c r="Q87" s="49">
        <f>IF(OR(N86=0,N86="",O87=""),"",IF(N87&lt;0,"",VLOOKUP(O87,system2!$A$2:$B$36,2,FALSE)))</f>
        <v>1.55E-2</v>
      </c>
      <c r="R87" s="50">
        <f t="shared" si="12"/>
        <v>31056189</v>
      </c>
      <c r="S87" s="50">
        <f>IF(OR(N86=0,N86="",O87=""),"",IF(R87&lt;VLOOKUP(O87,system2!$A$2:$F$36,6,FALSE),R87,VLOOKUP(O87,system2!$A$2:$F$36,6,FALSE)))</f>
        <v>113991</v>
      </c>
      <c r="T87" s="50">
        <f t="shared" si="13"/>
        <v>40114</v>
      </c>
      <c r="U87" s="50">
        <f t="shared" si="14"/>
        <v>73877</v>
      </c>
      <c r="V87" s="50">
        <f t="shared" si="15"/>
        <v>0</v>
      </c>
      <c r="W87" s="249">
        <f>IF(ISNA(VLOOKUP(O87,$B$28:$C$62,2,FALSE)),0,VLOOKUP(O87,$B$28:$C$62,2,FALSE))</f>
        <v>0</v>
      </c>
      <c r="X87" s="32">
        <v>0</v>
      </c>
      <c r="Y87" s="263">
        <f>IF(O87="","",ROUND(system2!$AJ$5/100*R87,-2))</f>
        <v>169900</v>
      </c>
      <c r="Z87" s="7"/>
    </row>
    <row r="88" spans="1:27" x14ac:dyDescent="0.2">
      <c r="M88" s="160">
        <v>86</v>
      </c>
      <c r="N88" s="161">
        <f t="shared" si="10"/>
        <v>335</v>
      </c>
      <c r="O88" s="161">
        <f>IF(OR(N87=0,N87=""),"",IF($C$7&lt;system2!I87,"",system2!I87))</f>
        <v>8</v>
      </c>
      <c r="P88" s="162">
        <f t="shared" si="11"/>
        <v>44682</v>
      </c>
      <c r="Q88" s="163">
        <f>IF(OR(N87=0,N87="",O88=""),"",IF(N88&lt;0,"",VLOOKUP(O88,system2!$A$2:$B$36,2,FALSE)))</f>
        <v>1.55E-2</v>
      </c>
      <c r="R88" s="164">
        <f t="shared" si="12"/>
        <v>30982312</v>
      </c>
      <c r="S88" s="164">
        <f>IF(OR(N87=0,N87="",O88=""),"",IF(R88&lt;VLOOKUP(O88,system2!$A$2:$F$36,6,FALSE),R88,VLOOKUP(O88,system2!$A$2:$F$36,6,FALSE)))</f>
        <v>113991</v>
      </c>
      <c r="T88" s="164">
        <f t="shared" si="13"/>
        <v>40018</v>
      </c>
      <c r="U88" s="164">
        <f t="shared" si="14"/>
        <v>73973</v>
      </c>
      <c r="V88" s="164">
        <f t="shared" si="15"/>
        <v>0</v>
      </c>
      <c r="W88" s="250"/>
      <c r="X88" s="33">
        <v>0</v>
      </c>
      <c r="Y88" s="264"/>
      <c r="Z88" s="7"/>
    </row>
    <row r="89" spans="1:27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M89" s="36">
        <v>87</v>
      </c>
      <c r="N89" s="51">
        <f t="shared" si="10"/>
        <v>334</v>
      </c>
      <c r="O89" s="51">
        <f>IF(OR(N88=0,N88=""),"",IF($C$7&lt;system2!I88,"",system2!I88))</f>
        <v>8</v>
      </c>
      <c r="P89" s="125">
        <f t="shared" si="11"/>
        <v>44713</v>
      </c>
      <c r="Q89" s="52">
        <f>IF(OR(N88=0,N88="",O89=""),"",IF(N89&lt;0,"",VLOOKUP(O89,system2!$A$2:$B$36,2,FALSE)))</f>
        <v>1.55E-2</v>
      </c>
      <c r="R89" s="53">
        <f t="shared" si="12"/>
        <v>30908339</v>
      </c>
      <c r="S89" s="53">
        <f>IF(OR(N88=0,N88="",O89=""),"",IF(R89&lt;VLOOKUP(O89,system2!$A$2:$F$36,6,FALSE),R89,VLOOKUP(O89,system2!$A$2:$F$36,6,FALSE)))</f>
        <v>113991</v>
      </c>
      <c r="T89" s="53">
        <f t="shared" si="13"/>
        <v>39923</v>
      </c>
      <c r="U89" s="53">
        <f t="shared" si="14"/>
        <v>74068</v>
      </c>
      <c r="V89" s="53">
        <f t="shared" si="15"/>
        <v>0</v>
      </c>
      <c r="W89" s="250"/>
      <c r="X89" s="33">
        <v>0</v>
      </c>
      <c r="Y89" s="264"/>
      <c r="Z89" s="7"/>
    </row>
    <row r="90" spans="1:27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M90" s="160">
        <v>88</v>
      </c>
      <c r="N90" s="161">
        <f t="shared" si="10"/>
        <v>333</v>
      </c>
      <c r="O90" s="161">
        <f>IF(OR(N89=0,N89=""),"",IF($C$7&lt;system2!I89,"",system2!I89))</f>
        <v>8</v>
      </c>
      <c r="P90" s="162">
        <f t="shared" si="11"/>
        <v>44743</v>
      </c>
      <c r="Q90" s="163">
        <f>IF(OR(N89=0,N89="",O90=""),"",IF(N90&lt;0,"",VLOOKUP(O90,system2!$A$2:$B$36,2,FALSE)))</f>
        <v>1.55E-2</v>
      </c>
      <c r="R90" s="164">
        <f t="shared" si="12"/>
        <v>30834271</v>
      </c>
      <c r="S90" s="164">
        <f>IF(OR(N89=0,N89="",O90=""),"",IF(R90&lt;VLOOKUP(O90,system2!$A$2:$F$36,6,FALSE),R90,VLOOKUP(O90,system2!$A$2:$F$36,6,FALSE)))</f>
        <v>113991</v>
      </c>
      <c r="T90" s="164">
        <f t="shared" si="13"/>
        <v>39827</v>
      </c>
      <c r="U90" s="164">
        <f t="shared" si="14"/>
        <v>74164</v>
      </c>
      <c r="V90" s="164">
        <f t="shared" si="15"/>
        <v>0</v>
      </c>
      <c r="W90" s="250"/>
      <c r="X90" s="33">
        <v>0</v>
      </c>
      <c r="Y90" s="264"/>
      <c r="Z90" s="7"/>
    </row>
    <row r="91" spans="1:27" s="18" customFormat="1" x14ac:dyDescent="0.2">
      <c r="L91"/>
      <c r="M91" s="36">
        <v>89</v>
      </c>
      <c r="N91" s="51">
        <f t="shared" si="10"/>
        <v>332</v>
      </c>
      <c r="O91" s="51">
        <f>IF(OR(N90=0,N90=""),"",IF($C$7&lt;system2!I90,"",system2!I90))</f>
        <v>8</v>
      </c>
      <c r="P91" s="125">
        <f t="shared" si="11"/>
        <v>44774</v>
      </c>
      <c r="Q91" s="52">
        <f>IF(OR(N90=0,N90="",O91=""),"",IF(N91&lt;0,"",VLOOKUP(O91,system2!$A$2:$B$36,2,FALSE)))</f>
        <v>1.55E-2</v>
      </c>
      <c r="R91" s="53">
        <f t="shared" si="12"/>
        <v>30760107</v>
      </c>
      <c r="S91" s="53">
        <f>IF(OR(N90=0,N90="",O91=""),"",IF(R91&lt;VLOOKUP(O91,system2!$A$2:$F$36,6,FALSE),R91,VLOOKUP(O91,system2!$A$2:$F$36,6,FALSE)))</f>
        <v>113991</v>
      </c>
      <c r="T91" s="53">
        <f t="shared" si="13"/>
        <v>39731</v>
      </c>
      <c r="U91" s="53">
        <f t="shared" si="14"/>
        <v>74260</v>
      </c>
      <c r="V91" s="53">
        <f t="shared" si="15"/>
        <v>0</v>
      </c>
      <c r="W91" s="250"/>
      <c r="X91" s="33">
        <v>0</v>
      </c>
      <c r="Y91" s="264"/>
      <c r="Z91" s="7"/>
      <c r="AA91"/>
    </row>
    <row r="92" spans="1:27" s="18" customFormat="1" x14ac:dyDescent="0.2">
      <c r="L92"/>
      <c r="M92" s="160">
        <v>90</v>
      </c>
      <c r="N92" s="161">
        <f t="shared" si="10"/>
        <v>331</v>
      </c>
      <c r="O92" s="161">
        <f>IF(OR(N91=0,N91=""),"",IF($C$7&lt;system2!I91,"",system2!I91))</f>
        <v>8</v>
      </c>
      <c r="P92" s="162">
        <f t="shared" si="11"/>
        <v>44805</v>
      </c>
      <c r="Q92" s="163">
        <f>IF(OR(N91=0,N91="",O92=""),"",IF(N92&lt;0,"",VLOOKUP(O92,system2!$A$2:$B$36,2,FALSE)))</f>
        <v>1.55E-2</v>
      </c>
      <c r="R92" s="164">
        <f t="shared" si="12"/>
        <v>30685847</v>
      </c>
      <c r="S92" s="164">
        <f>IF(OR(N91=0,N91="",O92=""),"",IF(R92&lt;VLOOKUP(O92,system2!$A$2:$F$36,6,FALSE),R92,VLOOKUP(O92,system2!$A$2:$F$36,6,FALSE)))</f>
        <v>113991</v>
      </c>
      <c r="T92" s="164">
        <f t="shared" si="13"/>
        <v>39635</v>
      </c>
      <c r="U92" s="164">
        <f t="shared" si="14"/>
        <v>74356</v>
      </c>
      <c r="V92" s="164">
        <f t="shared" si="15"/>
        <v>0</v>
      </c>
      <c r="W92" s="250"/>
      <c r="X92" s="33">
        <v>0</v>
      </c>
      <c r="Y92" s="264"/>
      <c r="Z92" s="7"/>
      <c r="AA92"/>
    </row>
    <row r="93" spans="1:27" s="18" customFormat="1" x14ac:dyDescent="0.2">
      <c r="L93"/>
      <c r="M93" s="36">
        <v>91</v>
      </c>
      <c r="N93" s="51">
        <f t="shared" si="10"/>
        <v>330</v>
      </c>
      <c r="O93" s="51">
        <f>IF(OR(N92=0,N92=""),"",IF($C$7&lt;system2!I92,"",system2!I92))</f>
        <v>8</v>
      </c>
      <c r="P93" s="125">
        <f t="shared" si="11"/>
        <v>44835</v>
      </c>
      <c r="Q93" s="52">
        <f>IF(OR(N92=0,N92="",O93=""),"",IF(N93&lt;0,"",VLOOKUP(O93,system2!$A$2:$B$36,2,FALSE)))</f>
        <v>1.55E-2</v>
      </c>
      <c r="R93" s="53">
        <f t="shared" si="12"/>
        <v>30611491</v>
      </c>
      <c r="S93" s="53">
        <f>IF(OR(N92=0,N92="",O93=""),"",IF(R93&lt;VLOOKUP(O93,system2!$A$2:$F$36,6,FALSE),R93,VLOOKUP(O93,system2!$A$2:$F$36,6,FALSE)))</f>
        <v>113991</v>
      </c>
      <c r="T93" s="53">
        <f t="shared" si="13"/>
        <v>39539</v>
      </c>
      <c r="U93" s="53">
        <f t="shared" si="14"/>
        <v>74452</v>
      </c>
      <c r="V93" s="53">
        <f t="shared" si="15"/>
        <v>0</v>
      </c>
      <c r="W93" s="250"/>
      <c r="X93" s="33">
        <v>0</v>
      </c>
      <c r="Y93" s="264"/>
      <c r="Z93" s="7"/>
      <c r="AA93"/>
    </row>
    <row r="94" spans="1:27" s="18" customFormat="1" x14ac:dyDescent="0.2">
      <c r="L94"/>
      <c r="M94" s="160">
        <v>92</v>
      </c>
      <c r="N94" s="161">
        <f t="shared" si="10"/>
        <v>329</v>
      </c>
      <c r="O94" s="161">
        <f>IF(OR(N93=0,N93=""),"",IF($C$7&lt;system2!I93,"",system2!I93))</f>
        <v>8</v>
      </c>
      <c r="P94" s="162">
        <f t="shared" si="11"/>
        <v>44866</v>
      </c>
      <c r="Q94" s="163">
        <f>IF(OR(N93=0,N93="",O94=""),"",IF(N94&lt;0,"",VLOOKUP(O94,system2!$A$2:$B$36,2,FALSE)))</f>
        <v>1.55E-2</v>
      </c>
      <c r="R94" s="164">
        <f t="shared" si="12"/>
        <v>30537039</v>
      </c>
      <c r="S94" s="164">
        <f>IF(OR(N93=0,N93="",O94=""),"",IF(R94&lt;VLOOKUP(O94,system2!$A$2:$F$36,6,FALSE),R94,VLOOKUP(O94,system2!$A$2:$F$36,6,FALSE)))</f>
        <v>113991</v>
      </c>
      <c r="T94" s="164">
        <f t="shared" si="13"/>
        <v>39443</v>
      </c>
      <c r="U94" s="164">
        <f t="shared" si="14"/>
        <v>74548</v>
      </c>
      <c r="V94" s="164">
        <f t="shared" si="15"/>
        <v>0</v>
      </c>
      <c r="W94" s="250"/>
      <c r="X94" s="33">
        <v>0</v>
      </c>
      <c r="Y94" s="264"/>
      <c r="Z94" s="7"/>
      <c r="AA94"/>
    </row>
    <row r="95" spans="1:27" s="18" customFormat="1" x14ac:dyDescent="0.2">
      <c r="L95"/>
      <c r="M95" s="36">
        <v>93</v>
      </c>
      <c r="N95" s="51">
        <f t="shared" si="10"/>
        <v>328</v>
      </c>
      <c r="O95" s="51">
        <f>IF(OR(N94=0,N94=""),"",IF($C$7&lt;system2!I94,"",system2!I94))</f>
        <v>8</v>
      </c>
      <c r="P95" s="125">
        <f t="shared" si="11"/>
        <v>44896</v>
      </c>
      <c r="Q95" s="52">
        <f>IF(OR(N94=0,N94="",O95=""),"",IF(N95&lt;0,"",VLOOKUP(O95,system2!$A$2:$B$36,2,FALSE)))</f>
        <v>1.55E-2</v>
      </c>
      <c r="R95" s="53">
        <f t="shared" si="12"/>
        <v>30462491</v>
      </c>
      <c r="S95" s="53">
        <f>IF(OR(N94=0,N94="",O95=""),"",IF(R95&lt;VLOOKUP(O95,system2!$A$2:$F$36,6,FALSE),R95,VLOOKUP(O95,system2!$A$2:$F$36,6,FALSE)))</f>
        <v>113991</v>
      </c>
      <c r="T95" s="53">
        <f t="shared" si="13"/>
        <v>39347</v>
      </c>
      <c r="U95" s="53">
        <f t="shared" si="14"/>
        <v>74644</v>
      </c>
      <c r="V95" s="53">
        <f t="shared" si="15"/>
        <v>0</v>
      </c>
      <c r="W95" s="250"/>
      <c r="X95" s="33">
        <v>0</v>
      </c>
      <c r="Y95" s="264"/>
      <c r="Z95" s="7"/>
      <c r="AA95"/>
    </row>
    <row r="96" spans="1:27" s="18" customFormat="1" x14ac:dyDescent="0.2">
      <c r="L96"/>
      <c r="M96" s="160">
        <v>94</v>
      </c>
      <c r="N96" s="161">
        <f t="shared" si="10"/>
        <v>327</v>
      </c>
      <c r="O96" s="161">
        <f>IF(OR(N95=0,N95=""),"",IF($C$7&lt;system2!I95,"",system2!I95))</f>
        <v>8</v>
      </c>
      <c r="P96" s="162">
        <f t="shared" si="11"/>
        <v>44927</v>
      </c>
      <c r="Q96" s="163">
        <f>IF(OR(N95=0,N95="",O96=""),"",IF(N96&lt;0,"",VLOOKUP(O96,system2!$A$2:$B$36,2,FALSE)))</f>
        <v>1.55E-2</v>
      </c>
      <c r="R96" s="164">
        <f t="shared" si="12"/>
        <v>30387847</v>
      </c>
      <c r="S96" s="164">
        <f>IF(OR(N95=0,N95="",O96=""),"",IF(R96&lt;VLOOKUP(O96,system2!$A$2:$F$36,6,FALSE),R96,VLOOKUP(O96,system2!$A$2:$F$36,6,FALSE)))</f>
        <v>113991</v>
      </c>
      <c r="T96" s="164">
        <f t="shared" si="13"/>
        <v>39250</v>
      </c>
      <c r="U96" s="164">
        <f t="shared" si="14"/>
        <v>74741</v>
      </c>
      <c r="V96" s="164">
        <f t="shared" si="15"/>
        <v>0</v>
      </c>
      <c r="W96" s="250"/>
      <c r="X96" s="33">
        <v>0</v>
      </c>
      <c r="Y96" s="264"/>
      <c r="Z96" s="7"/>
      <c r="AA96"/>
    </row>
    <row r="97" spans="1:27" s="18" customFormat="1" x14ac:dyDescent="0.2">
      <c r="L97"/>
      <c r="M97" s="36">
        <v>95</v>
      </c>
      <c r="N97" s="51">
        <f t="shared" si="10"/>
        <v>326</v>
      </c>
      <c r="O97" s="51">
        <f>IF(OR(N96=0,N96=""),"",IF($C$7&lt;system2!I96,"",system2!I96))</f>
        <v>8</v>
      </c>
      <c r="P97" s="125">
        <f t="shared" si="11"/>
        <v>44958</v>
      </c>
      <c r="Q97" s="52">
        <f>IF(OR(N96=0,N96="",O97=""),"",IF(N97&lt;0,"",VLOOKUP(O97,system2!$A$2:$B$36,2,FALSE)))</f>
        <v>1.55E-2</v>
      </c>
      <c r="R97" s="53">
        <f t="shared" si="12"/>
        <v>30313106</v>
      </c>
      <c r="S97" s="53">
        <f>IF(OR(N96=0,N96="",O97=""),"",IF(R97&lt;VLOOKUP(O97,system2!$A$2:$F$36,6,FALSE),R97,VLOOKUP(O97,system2!$A$2:$F$36,6,FALSE)))</f>
        <v>113991</v>
      </c>
      <c r="T97" s="53">
        <f t="shared" si="13"/>
        <v>39154</v>
      </c>
      <c r="U97" s="53">
        <f t="shared" si="14"/>
        <v>74837</v>
      </c>
      <c r="V97" s="53">
        <f t="shared" si="15"/>
        <v>0</v>
      </c>
      <c r="W97" s="250"/>
      <c r="X97" s="33">
        <v>0</v>
      </c>
      <c r="Y97" s="264"/>
      <c r="Z97" s="7"/>
      <c r="AA97"/>
    </row>
    <row r="98" spans="1:27" s="18" customFormat="1" x14ac:dyDescent="0.2">
      <c r="L98"/>
      <c r="M98" s="165">
        <v>96</v>
      </c>
      <c r="N98" s="166">
        <f t="shared" si="10"/>
        <v>325</v>
      </c>
      <c r="O98" s="166">
        <f>IF(OR(N97=0,N97=""),"",IF($C$7&lt;system2!I97,"",system2!I97))</f>
        <v>8</v>
      </c>
      <c r="P98" s="167">
        <f t="shared" si="11"/>
        <v>44986</v>
      </c>
      <c r="Q98" s="168">
        <f>IF(OR(N97=0,N97="",O98=""),"",IF(N98&lt;0,"",VLOOKUP(O98,system2!$A$2:$B$36,2,FALSE)))</f>
        <v>1.55E-2</v>
      </c>
      <c r="R98" s="169">
        <f t="shared" si="12"/>
        <v>30238269</v>
      </c>
      <c r="S98" s="169">
        <f>IF(OR(N97=0,N97="",O98=""),"",IF(R98&lt;VLOOKUP(O98,system2!$A$2:$F$36,6,FALSE),R98,VLOOKUP(O98,system2!$A$2:$F$36,6,FALSE)))</f>
        <v>113991</v>
      </c>
      <c r="T98" s="169">
        <f t="shared" si="13"/>
        <v>39057</v>
      </c>
      <c r="U98" s="169">
        <f t="shared" si="14"/>
        <v>74934</v>
      </c>
      <c r="V98" s="169">
        <f t="shared" si="15"/>
        <v>0</v>
      </c>
      <c r="W98" s="251"/>
      <c r="X98" s="34">
        <v>0</v>
      </c>
      <c r="Y98" s="265"/>
      <c r="Z98" s="7"/>
      <c r="AA98"/>
    </row>
    <row r="99" spans="1:27" s="18" customFormat="1" x14ac:dyDescent="0.2">
      <c r="L99"/>
      <c r="M99" s="35">
        <v>97</v>
      </c>
      <c r="N99" s="48">
        <f t="shared" si="10"/>
        <v>324</v>
      </c>
      <c r="O99" s="48">
        <f>IF(OR(N98=0,N98=""),"",IF($C$7&lt;system2!I98,"",system2!I98))</f>
        <v>9</v>
      </c>
      <c r="P99" s="123">
        <f t="shared" si="11"/>
        <v>45017</v>
      </c>
      <c r="Q99" s="49">
        <f>IF(OR(N98=0,N98="",O99=""),"",IF(N99&lt;0,"",VLOOKUP(O99,system2!$A$2:$B$36,2,FALSE)))</f>
        <v>1.55E-2</v>
      </c>
      <c r="R99" s="50">
        <f t="shared" si="12"/>
        <v>30163335</v>
      </c>
      <c r="S99" s="50">
        <f>IF(OR(N98=0,N98="",O99=""),"",IF(R99&lt;VLOOKUP(O99,system2!$A$2:$F$36,6,FALSE),R99,VLOOKUP(O99,system2!$A$2:$F$36,6,FALSE)))</f>
        <v>113991</v>
      </c>
      <c r="T99" s="50">
        <f t="shared" si="13"/>
        <v>38960</v>
      </c>
      <c r="U99" s="50">
        <f t="shared" si="14"/>
        <v>75031</v>
      </c>
      <c r="V99" s="50">
        <f t="shared" si="15"/>
        <v>0</v>
      </c>
      <c r="W99" s="249">
        <f>IF(ISNA(VLOOKUP(O99,$B$28:$C$62,2,FALSE)),0,VLOOKUP(O99,$B$28:$C$62,2,FALSE))</f>
        <v>0</v>
      </c>
      <c r="X99" s="32">
        <v>0</v>
      </c>
      <c r="Y99" s="260">
        <f>IF(O99="","",ROUND(system2!$AJ$5/100*R99,-2))</f>
        <v>165000</v>
      </c>
      <c r="Z99" s="7"/>
      <c r="AA99"/>
    </row>
    <row r="100" spans="1:27" s="18" customFormat="1" x14ac:dyDescent="0.2">
      <c r="L100"/>
      <c r="M100" s="37">
        <v>98</v>
      </c>
      <c r="N100" s="38">
        <f t="shared" si="10"/>
        <v>323</v>
      </c>
      <c r="O100" s="38">
        <f>IF(OR(N99=0,N99=""),"",IF($C$7&lt;system2!I99,"",system2!I99))</f>
        <v>9</v>
      </c>
      <c r="P100" s="124">
        <f t="shared" si="11"/>
        <v>45047</v>
      </c>
      <c r="Q100" s="39">
        <f>IF(OR(N99=0,N99="",O100=""),"",IF(N100&lt;0,"",VLOOKUP(O100,system2!$A$2:$B$36,2,FALSE)))</f>
        <v>1.55E-2</v>
      </c>
      <c r="R100" s="40">
        <f t="shared" si="12"/>
        <v>30088304</v>
      </c>
      <c r="S100" s="40">
        <f>IF(OR(N99=0,N99="",O100=""),"",IF(R100&lt;VLOOKUP(O100,system2!$A$2:$F$36,6,FALSE),R100,VLOOKUP(O100,system2!$A$2:$F$36,6,FALSE)))</f>
        <v>113991</v>
      </c>
      <c r="T100" s="40">
        <f t="shared" si="13"/>
        <v>38864</v>
      </c>
      <c r="U100" s="40">
        <f t="shared" si="14"/>
        <v>75127</v>
      </c>
      <c r="V100" s="40">
        <f t="shared" si="15"/>
        <v>0</v>
      </c>
      <c r="W100" s="250"/>
      <c r="X100" s="33">
        <v>0</v>
      </c>
      <c r="Y100" s="261"/>
      <c r="Z100" s="7"/>
      <c r="AA100"/>
    </row>
    <row r="101" spans="1:27" s="18" customFormat="1" x14ac:dyDescent="0.2">
      <c r="L101"/>
      <c r="M101" s="36">
        <v>99</v>
      </c>
      <c r="N101" s="51">
        <f t="shared" si="10"/>
        <v>322</v>
      </c>
      <c r="O101" s="51">
        <f>IF(OR(N100=0,N100=""),"",IF($C$7&lt;system2!I100,"",system2!I100))</f>
        <v>9</v>
      </c>
      <c r="P101" s="125">
        <f t="shared" si="11"/>
        <v>45078</v>
      </c>
      <c r="Q101" s="52">
        <f>IF(OR(N100=0,N100="",O101=""),"",IF(N101&lt;0,"",VLOOKUP(O101,system2!$A$2:$B$36,2,FALSE)))</f>
        <v>1.55E-2</v>
      </c>
      <c r="R101" s="53">
        <f t="shared" si="12"/>
        <v>30013177</v>
      </c>
      <c r="S101" s="53">
        <f>IF(OR(N100=0,N100="",O101=""),"",IF(R101&lt;VLOOKUP(O101,system2!$A$2:$F$36,6,FALSE),R101,VLOOKUP(O101,system2!$A$2:$F$36,6,FALSE)))</f>
        <v>113991</v>
      </c>
      <c r="T101" s="53">
        <f t="shared" si="13"/>
        <v>38767</v>
      </c>
      <c r="U101" s="53">
        <f t="shared" si="14"/>
        <v>75224</v>
      </c>
      <c r="V101" s="53">
        <f t="shared" si="15"/>
        <v>0</v>
      </c>
      <c r="W101" s="250"/>
      <c r="X101" s="33">
        <v>0</v>
      </c>
      <c r="Y101" s="261"/>
      <c r="Z101" s="7"/>
      <c r="AA101"/>
    </row>
    <row r="102" spans="1:27" s="18" customFormat="1" x14ac:dyDescent="0.2">
      <c r="L102"/>
      <c r="M102" s="37">
        <v>100</v>
      </c>
      <c r="N102" s="38">
        <f t="shared" si="10"/>
        <v>321</v>
      </c>
      <c r="O102" s="38">
        <f>IF(OR(N101=0,N101=""),"",IF($C$7&lt;system2!I101,"",system2!I101))</f>
        <v>9</v>
      </c>
      <c r="P102" s="124">
        <f t="shared" si="11"/>
        <v>45108</v>
      </c>
      <c r="Q102" s="39">
        <f>IF(OR(N101=0,N101="",O102=""),"",IF(N102&lt;0,"",VLOOKUP(O102,system2!$A$2:$B$36,2,FALSE)))</f>
        <v>1.55E-2</v>
      </c>
      <c r="R102" s="40">
        <f t="shared" si="12"/>
        <v>29937953</v>
      </c>
      <c r="S102" s="40">
        <f>IF(OR(N101=0,N101="",O102=""),"",IF(R102&lt;VLOOKUP(O102,system2!$A$2:$F$36,6,FALSE),R102,VLOOKUP(O102,system2!$A$2:$F$36,6,FALSE)))</f>
        <v>113991</v>
      </c>
      <c r="T102" s="40">
        <f t="shared" si="13"/>
        <v>38669</v>
      </c>
      <c r="U102" s="40">
        <f t="shared" si="14"/>
        <v>75322</v>
      </c>
      <c r="V102" s="40">
        <f t="shared" si="15"/>
        <v>0</v>
      </c>
      <c r="W102" s="250"/>
      <c r="X102" s="33">
        <v>0</v>
      </c>
      <c r="Y102" s="261"/>
      <c r="Z102" s="7"/>
      <c r="AA102"/>
    </row>
    <row r="103" spans="1:27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M103" s="36">
        <v>101</v>
      </c>
      <c r="N103" s="51">
        <f t="shared" si="10"/>
        <v>320</v>
      </c>
      <c r="O103" s="51">
        <f>IF(OR(N102=0,N102=""),"",IF($C$7&lt;system2!I102,"",system2!I102))</f>
        <v>9</v>
      </c>
      <c r="P103" s="125">
        <f t="shared" si="11"/>
        <v>45139</v>
      </c>
      <c r="Q103" s="52">
        <f>IF(OR(N102=0,N102="",O103=""),"",IF(N103&lt;0,"",VLOOKUP(O103,system2!$A$2:$B$36,2,FALSE)))</f>
        <v>1.55E-2</v>
      </c>
      <c r="R103" s="53">
        <f t="shared" si="12"/>
        <v>29862631</v>
      </c>
      <c r="S103" s="53">
        <f>IF(OR(N102=0,N102="",O103=""),"",IF(R103&lt;VLOOKUP(O103,system2!$A$2:$F$36,6,FALSE),R103,VLOOKUP(O103,system2!$A$2:$F$36,6,FALSE)))</f>
        <v>113991</v>
      </c>
      <c r="T103" s="53">
        <f t="shared" si="13"/>
        <v>38572</v>
      </c>
      <c r="U103" s="53">
        <f t="shared" si="14"/>
        <v>75419</v>
      </c>
      <c r="V103" s="53">
        <f t="shared" si="15"/>
        <v>0</v>
      </c>
      <c r="W103" s="250"/>
      <c r="X103" s="33">
        <v>0</v>
      </c>
      <c r="Y103" s="261"/>
      <c r="Z103" s="7"/>
    </row>
    <row r="104" spans="1:27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M104" s="37">
        <v>102</v>
      </c>
      <c r="N104" s="38">
        <f t="shared" si="10"/>
        <v>319</v>
      </c>
      <c r="O104" s="38">
        <f>IF(OR(N103=0,N103=""),"",IF($C$7&lt;system2!I103,"",system2!I103))</f>
        <v>9</v>
      </c>
      <c r="P104" s="124">
        <f t="shared" si="11"/>
        <v>45170</v>
      </c>
      <c r="Q104" s="39">
        <f>IF(OR(N103=0,N103="",O104=""),"",IF(N104&lt;0,"",VLOOKUP(O104,system2!$A$2:$B$36,2,FALSE)))</f>
        <v>1.55E-2</v>
      </c>
      <c r="R104" s="40">
        <f t="shared" si="12"/>
        <v>29787212</v>
      </c>
      <c r="S104" s="40">
        <f>IF(OR(N103=0,N103="",O104=""),"",IF(R104&lt;VLOOKUP(O104,system2!$A$2:$F$36,6,FALSE),R104,VLOOKUP(O104,system2!$A$2:$F$36,6,FALSE)))</f>
        <v>113991</v>
      </c>
      <c r="T104" s="40">
        <f t="shared" si="13"/>
        <v>38475</v>
      </c>
      <c r="U104" s="40">
        <f t="shared" si="14"/>
        <v>75516</v>
      </c>
      <c r="V104" s="40">
        <f t="shared" si="15"/>
        <v>0</v>
      </c>
      <c r="W104" s="250"/>
      <c r="X104" s="33">
        <v>0</v>
      </c>
      <c r="Y104" s="261"/>
      <c r="Z104" s="7"/>
    </row>
    <row r="105" spans="1:27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M105" s="36">
        <v>103</v>
      </c>
      <c r="N105" s="51">
        <f t="shared" si="10"/>
        <v>318</v>
      </c>
      <c r="O105" s="51">
        <f>IF(OR(N104=0,N104=""),"",IF($C$7&lt;system2!I104,"",system2!I104))</f>
        <v>9</v>
      </c>
      <c r="P105" s="125">
        <f t="shared" si="11"/>
        <v>45200</v>
      </c>
      <c r="Q105" s="52">
        <f>IF(OR(N104=0,N104="",O105=""),"",IF(N105&lt;0,"",VLOOKUP(O105,system2!$A$2:$B$36,2,FALSE)))</f>
        <v>1.55E-2</v>
      </c>
      <c r="R105" s="53">
        <f t="shared" si="12"/>
        <v>29711696</v>
      </c>
      <c r="S105" s="53">
        <f>IF(OR(N104=0,N104="",O105=""),"",IF(R105&lt;VLOOKUP(O105,system2!$A$2:$F$36,6,FALSE),R105,VLOOKUP(O105,system2!$A$2:$F$36,6,FALSE)))</f>
        <v>113991</v>
      </c>
      <c r="T105" s="53">
        <f t="shared" si="13"/>
        <v>38377</v>
      </c>
      <c r="U105" s="53">
        <f t="shared" si="14"/>
        <v>75614</v>
      </c>
      <c r="V105" s="53">
        <f t="shared" si="15"/>
        <v>0</v>
      </c>
      <c r="W105" s="250"/>
      <c r="X105" s="33">
        <v>0</v>
      </c>
      <c r="Y105" s="261"/>
      <c r="Z105" s="7"/>
    </row>
    <row r="106" spans="1:27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M106" s="37">
        <v>104</v>
      </c>
      <c r="N106" s="38">
        <f t="shared" si="10"/>
        <v>317</v>
      </c>
      <c r="O106" s="38">
        <f>IF(OR(N105=0,N105=""),"",IF($C$7&lt;system2!I105,"",system2!I105))</f>
        <v>9</v>
      </c>
      <c r="P106" s="124">
        <f t="shared" si="11"/>
        <v>45231</v>
      </c>
      <c r="Q106" s="39">
        <f>IF(OR(N105=0,N105="",O106=""),"",IF(N106&lt;0,"",VLOOKUP(O106,system2!$A$2:$B$36,2,FALSE)))</f>
        <v>1.55E-2</v>
      </c>
      <c r="R106" s="40">
        <f t="shared" si="12"/>
        <v>29636082</v>
      </c>
      <c r="S106" s="40">
        <f>IF(OR(N105=0,N105="",O106=""),"",IF(R106&lt;VLOOKUP(O106,system2!$A$2:$F$36,6,FALSE),R106,VLOOKUP(O106,system2!$A$2:$F$36,6,FALSE)))</f>
        <v>113991</v>
      </c>
      <c r="T106" s="40">
        <f t="shared" si="13"/>
        <v>38279</v>
      </c>
      <c r="U106" s="40">
        <f t="shared" si="14"/>
        <v>75712</v>
      </c>
      <c r="V106" s="40">
        <f t="shared" si="15"/>
        <v>0</v>
      </c>
      <c r="W106" s="250"/>
      <c r="X106" s="33">
        <v>0</v>
      </c>
      <c r="Y106" s="261"/>
      <c r="Z106" s="7"/>
    </row>
    <row r="107" spans="1:27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M107" s="36">
        <v>105</v>
      </c>
      <c r="N107" s="51">
        <f t="shared" si="10"/>
        <v>316</v>
      </c>
      <c r="O107" s="51">
        <f>IF(OR(N106=0,N106=""),"",IF($C$7&lt;system2!I106,"",system2!I106))</f>
        <v>9</v>
      </c>
      <c r="P107" s="125">
        <f t="shared" si="11"/>
        <v>45261</v>
      </c>
      <c r="Q107" s="52">
        <f>IF(OR(N106=0,N106="",O107=""),"",IF(N107&lt;0,"",VLOOKUP(O107,system2!$A$2:$B$36,2,FALSE)))</f>
        <v>1.55E-2</v>
      </c>
      <c r="R107" s="53">
        <f t="shared" si="12"/>
        <v>29560370</v>
      </c>
      <c r="S107" s="53">
        <f>IF(OR(N106=0,N106="",O107=""),"",IF(R107&lt;VLOOKUP(O107,system2!$A$2:$F$36,6,FALSE),R107,VLOOKUP(O107,system2!$A$2:$F$36,6,FALSE)))</f>
        <v>113991</v>
      </c>
      <c r="T107" s="53">
        <f t="shared" si="13"/>
        <v>38182</v>
      </c>
      <c r="U107" s="53">
        <f t="shared" si="14"/>
        <v>75809</v>
      </c>
      <c r="V107" s="53">
        <f t="shared" si="15"/>
        <v>0</v>
      </c>
      <c r="W107" s="250"/>
      <c r="X107" s="33">
        <v>0</v>
      </c>
      <c r="Y107" s="261"/>
      <c r="Z107" s="7"/>
    </row>
    <row r="108" spans="1:27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M108" s="37">
        <v>106</v>
      </c>
      <c r="N108" s="38">
        <f t="shared" si="10"/>
        <v>315</v>
      </c>
      <c r="O108" s="38">
        <f>IF(OR(N107=0,N107=""),"",IF($C$7&lt;system2!I107,"",system2!I107))</f>
        <v>9</v>
      </c>
      <c r="P108" s="124">
        <f t="shared" si="11"/>
        <v>45292</v>
      </c>
      <c r="Q108" s="39">
        <f>IF(OR(N107=0,N107="",O108=""),"",IF(N108&lt;0,"",VLOOKUP(O108,system2!$A$2:$B$36,2,FALSE)))</f>
        <v>1.55E-2</v>
      </c>
      <c r="R108" s="40">
        <f t="shared" si="12"/>
        <v>29484561</v>
      </c>
      <c r="S108" s="40">
        <f>IF(OR(N107=0,N107="",O108=""),"",IF(R108&lt;VLOOKUP(O108,system2!$A$2:$F$36,6,FALSE),R108,VLOOKUP(O108,system2!$A$2:$F$36,6,FALSE)))</f>
        <v>113991</v>
      </c>
      <c r="T108" s="40">
        <f t="shared" si="13"/>
        <v>38084</v>
      </c>
      <c r="U108" s="40">
        <f t="shared" si="14"/>
        <v>75907</v>
      </c>
      <c r="V108" s="40">
        <f t="shared" si="15"/>
        <v>0</v>
      </c>
      <c r="W108" s="250"/>
      <c r="X108" s="33">
        <v>0</v>
      </c>
      <c r="Y108" s="261"/>
      <c r="Z108" s="7"/>
    </row>
    <row r="109" spans="1:27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M109" s="36">
        <v>107</v>
      </c>
      <c r="N109" s="51">
        <f t="shared" si="10"/>
        <v>314</v>
      </c>
      <c r="O109" s="51">
        <f>IF(OR(N108=0,N108=""),"",IF($C$7&lt;system2!I108,"",system2!I108))</f>
        <v>9</v>
      </c>
      <c r="P109" s="125">
        <f t="shared" si="11"/>
        <v>45323</v>
      </c>
      <c r="Q109" s="52">
        <f>IF(OR(N108=0,N108="",O109=""),"",IF(N109&lt;0,"",VLOOKUP(O109,system2!$A$2:$B$36,2,FALSE)))</f>
        <v>1.55E-2</v>
      </c>
      <c r="R109" s="53">
        <f t="shared" si="12"/>
        <v>29408654</v>
      </c>
      <c r="S109" s="53">
        <f>IF(OR(N108=0,N108="",O109=""),"",IF(R109&lt;VLOOKUP(O109,system2!$A$2:$F$36,6,FALSE),R109,VLOOKUP(O109,system2!$A$2:$F$36,6,FALSE)))</f>
        <v>113991</v>
      </c>
      <c r="T109" s="53">
        <f t="shared" si="13"/>
        <v>37986</v>
      </c>
      <c r="U109" s="53">
        <f t="shared" si="14"/>
        <v>76005</v>
      </c>
      <c r="V109" s="53">
        <f t="shared" si="15"/>
        <v>0</v>
      </c>
      <c r="W109" s="250"/>
      <c r="X109" s="33">
        <v>0</v>
      </c>
      <c r="Y109" s="261"/>
      <c r="Z109" s="7"/>
    </row>
    <row r="110" spans="1:27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M110" s="41">
        <v>108</v>
      </c>
      <c r="N110" s="42">
        <f t="shared" si="10"/>
        <v>313</v>
      </c>
      <c r="O110" s="42">
        <f>IF(OR(N109=0,N109=""),"",IF($C$7&lt;system2!I109,"",system2!I109))</f>
        <v>9</v>
      </c>
      <c r="P110" s="126">
        <f t="shared" si="11"/>
        <v>45352</v>
      </c>
      <c r="Q110" s="43">
        <f>IF(OR(N109=0,N109="",O110=""),"",IF(N110&lt;0,"",VLOOKUP(O110,system2!$A$2:$B$36,2,FALSE)))</f>
        <v>1.55E-2</v>
      </c>
      <c r="R110" s="44">
        <f t="shared" si="12"/>
        <v>29332649</v>
      </c>
      <c r="S110" s="44">
        <f>IF(OR(N109=0,N109="",O110=""),"",IF(R110&lt;VLOOKUP(O110,system2!$A$2:$F$36,6,FALSE),R110,VLOOKUP(O110,system2!$A$2:$F$36,6,FALSE)))</f>
        <v>113991</v>
      </c>
      <c r="T110" s="44">
        <f t="shared" si="13"/>
        <v>37888</v>
      </c>
      <c r="U110" s="44">
        <f t="shared" si="14"/>
        <v>76103</v>
      </c>
      <c r="V110" s="44">
        <f t="shared" si="15"/>
        <v>0</v>
      </c>
      <c r="W110" s="251"/>
      <c r="X110" s="34">
        <v>0</v>
      </c>
      <c r="Y110" s="262"/>
      <c r="Z110" s="7"/>
    </row>
    <row r="111" spans="1:27" x14ac:dyDescent="0.2">
      <c r="M111" s="35">
        <v>109</v>
      </c>
      <c r="N111" s="48">
        <f t="shared" si="10"/>
        <v>312</v>
      </c>
      <c r="O111" s="48">
        <f>IF(OR(N110=0,N110=""),"",IF($C$7&lt;system2!I110,"",system2!I110))</f>
        <v>10</v>
      </c>
      <c r="P111" s="123">
        <f t="shared" si="11"/>
        <v>45383</v>
      </c>
      <c r="Q111" s="49">
        <f>IF(OR(N110=0,N110="",O111=""),"",IF(N111&lt;0,"",VLOOKUP(O111,system2!$A$2:$B$36,2,FALSE)))</f>
        <v>1.55E-2</v>
      </c>
      <c r="R111" s="50">
        <f t="shared" si="12"/>
        <v>29256546</v>
      </c>
      <c r="S111" s="50">
        <f>IF(OR(N110=0,N110="",O111=""),"",IF(R111&lt;VLOOKUP(O111,system2!$A$2:$F$36,6,FALSE),R111,VLOOKUP(O111,system2!$A$2:$F$36,6,FALSE)))</f>
        <v>113991</v>
      </c>
      <c r="T111" s="50">
        <f t="shared" si="13"/>
        <v>37789</v>
      </c>
      <c r="U111" s="50">
        <f t="shared" si="14"/>
        <v>76202</v>
      </c>
      <c r="V111" s="50">
        <f t="shared" si="15"/>
        <v>0</v>
      </c>
      <c r="W111" s="249">
        <f>IF(ISNA(VLOOKUP(O111,$B$28:$C$62,2,FALSE)),0,VLOOKUP(O111,$B$28:$C$62,2,FALSE))</f>
        <v>0</v>
      </c>
      <c r="X111" s="32">
        <v>0</v>
      </c>
      <c r="Y111" s="263">
        <f>IF(O111="","",ROUND(system2!$AJ$5/100*R111,-2))</f>
        <v>160000</v>
      </c>
      <c r="Z111" s="7"/>
    </row>
    <row r="112" spans="1:27" x14ac:dyDescent="0.2">
      <c r="M112" s="160">
        <v>110</v>
      </c>
      <c r="N112" s="161">
        <f t="shared" si="10"/>
        <v>311</v>
      </c>
      <c r="O112" s="161">
        <f>IF(OR(N111=0,N111=""),"",IF($C$7&lt;system2!I111,"",system2!I111))</f>
        <v>10</v>
      </c>
      <c r="P112" s="162">
        <f t="shared" si="11"/>
        <v>45413</v>
      </c>
      <c r="Q112" s="163">
        <f>IF(OR(N111=0,N111="",O112=""),"",IF(N112&lt;0,"",VLOOKUP(O112,system2!$A$2:$B$36,2,FALSE)))</f>
        <v>1.55E-2</v>
      </c>
      <c r="R112" s="164">
        <f t="shared" si="12"/>
        <v>29180344</v>
      </c>
      <c r="S112" s="164">
        <f>IF(OR(N111=0,N111="",O112=""),"",IF(R112&lt;VLOOKUP(O112,system2!$A$2:$F$36,6,FALSE),R112,VLOOKUP(O112,system2!$A$2:$F$36,6,FALSE)))</f>
        <v>113991</v>
      </c>
      <c r="T112" s="164">
        <f t="shared" si="13"/>
        <v>37691</v>
      </c>
      <c r="U112" s="164">
        <f t="shared" si="14"/>
        <v>76300</v>
      </c>
      <c r="V112" s="164">
        <f t="shared" si="15"/>
        <v>0</v>
      </c>
      <c r="W112" s="250"/>
      <c r="X112" s="33">
        <v>0</v>
      </c>
      <c r="Y112" s="264"/>
      <c r="Z112" s="7"/>
    </row>
    <row r="113" spans="13:26" x14ac:dyDescent="0.2">
      <c r="M113" s="36">
        <v>111</v>
      </c>
      <c r="N113" s="51">
        <f t="shared" si="10"/>
        <v>310</v>
      </c>
      <c r="O113" s="51">
        <f>IF(OR(N112=0,N112=""),"",IF($C$7&lt;system2!I112,"",system2!I112))</f>
        <v>10</v>
      </c>
      <c r="P113" s="125">
        <f t="shared" si="11"/>
        <v>45444</v>
      </c>
      <c r="Q113" s="52">
        <f>IF(OR(N112=0,N112="",O113=""),"",IF(N113&lt;0,"",VLOOKUP(O113,system2!$A$2:$B$36,2,FALSE)))</f>
        <v>1.55E-2</v>
      </c>
      <c r="R113" s="53">
        <f t="shared" si="12"/>
        <v>29104044</v>
      </c>
      <c r="S113" s="53">
        <f>IF(OR(N112=0,N112="",O113=""),"",IF(R113&lt;VLOOKUP(O113,system2!$A$2:$F$36,6,FALSE),R113,VLOOKUP(O113,system2!$A$2:$F$36,6,FALSE)))</f>
        <v>113991</v>
      </c>
      <c r="T113" s="53">
        <f t="shared" si="13"/>
        <v>37592</v>
      </c>
      <c r="U113" s="53">
        <f t="shared" si="14"/>
        <v>76399</v>
      </c>
      <c r="V113" s="53">
        <f t="shared" si="15"/>
        <v>0</v>
      </c>
      <c r="W113" s="250"/>
      <c r="X113" s="33">
        <v>0</v>
      </c>
      <c r="Y113" s="264"/>
      <c r="Z113" s="7"/>
    </row>
    <row r="114" spans="13:26" x14ac:dyDescent="0.2">
      <c r="M114" s="160">
        <v>112</v>
      </c>
      <c r="N114" s="161">
        <f t="shared" si="10"/>
        <v>309</v>
      </c>
      <c r="O114" s="161">
        <f>IF(OR(N113=0,N113=""),"",IF($C$7&lt;system2!I113,"",system2!I113))</f>
        <v>10</v>
      </c>
      <c r="P114" s="162">
        <f t="shared" si="11"/>
        <v>45474</v>
      </c>
      <c r="Q114" s="163">
        <f>IF(OR(N113=0,N113="",O114=""),"",IF(N114&lt;0,"",VLOOKUP(O114,system2!$A$2:$B$36,2,FALSE)))</f>
        <v>1.55E-2</v>
      </c>
      <c r="R114" s="164">
        <f t="shared" si="12"/>
        <v>29027645</v>
      </c>
      <c r="S114" s="164">
        <f>IF(OR(N113=0,N113="",O114=""),"",IF(R114&lt;VLOOKUP(O114,system2!$A$2:$F$36,6,FALSE),R114,VLOOKUP(O114,system2!$A$2:$F$36,6,FALSE)))</f>
        <v>113991</v>
      </c>
      <c r="T114" s="164">
        <f t="shared" si="13"/>
        <v>37494</v>
      </c>
      <c r="U114" s="164">
        <f t="shared" si="14"/>
        <v>76497</v>
      </c>
      <c r="V114" s="164">
        <f t="shared" si="15"/>
        <v>0</v>
      </c>
      <c r="W114" s="250"/>
      <c r="X114" s="33">
        <v>0</v>
      </c>
      <c r="Y114" s="264"/>
      <c r="Z114" s="7"/>
    </row>
    <row r="115" spans="13:26" x14ac:dyDescent="0.2">
      <c r="M115" s="36">
        <v>113</v>
      </c>
      <c r="N115" s="51">
        <f t="shared" si="10"/>
        <v>308</v>
      </c>
      <c r="O115" s="51">
        <f>IF(OR(N114=0,N114=""),"",IF($C$7&lt;system2!I114,"",system2!I114))</f>
        <v>10</v>
      </c>
      <c r="P115" s="125">
        <f t="shared" si="11"/>
        <v>45505</v>
      </c>
      <c r="Q115" s="52">
        <f>IF(OR(N114=0,N114="",O115=""),"",IF(N115&lt;0,"",VLOOKUP(O115,system2!$A$2:$B$36,2,FALSE)))</f>
        <v>1.55E-2</v>
      </c>
      <c r="R115" s="53">
        <f t="shared" si="12"/>
        <v>28951148</v>
      </c>
      <c r="S115" s="53">
        <f>IF(OR(N114=0,N114="",O115=""),"",IF(R115&lt;VLOOKUP(O115,system2!$A$2:$F$36,6,FALSE),R115,VLOOKUP(O115,system2!$A$2:$F$36,6,FALSE)))</f>
        <v>113991</v>
      </c>
      <c r="T115" s="53">
        <f t="shared" si="13"/>
        <v>37395</v>
      </c>
      <c r="U115" s="53">
        <f t="shared" si="14"/>
        <v>76596</v>
      </c>
      <c r="V115" s="53">
        <f t="shared" si="15"/>
        <v>0</v>
      </c>
      <c r="W115" s="250"/>
      <c r="X115" s="33">
        <v>0</v>
      </c>
      <c r="Y115" s="264"/>
      <c r="Z115" s="7"/>
    </row>
    <row r="116" spans="13:26" x14ac:dyDescent="0.2">
      <c r="M116" s="160">
        <v>114</v>
      </c>
      <c r="N116" s="161">
        <f t="shared" si="10"/>
        <v>307</v>
      </c>
      <c r="O116" s="161">
        <f>IF(OR(N115=0,N115=""),"",IF($C$7&lt;system2!I115,"",system2!I115))</f>
        <v>10</v>
      </c>
      <c r="P116" s="162">
        <f t="shared" si="11"/>
        <v>45536</v>
      </c>
      <c r="Q116" s="163">
        <f>IF(OR(N115=0,N115="",O116=""),"",IF(N116&lt;0,"",VLOOKUP(O116,system2!$A$2:$B$36,2,FALSE)))</f>
        <v>1.55E-2</v>
      </c>
      <c r="R116" s="164">
        <f t="shared" si="12"/>
        <v>28874552</v>
      </c>
      <c r="S116" s="164">
        <f>IF(OR(N115=0,N115="",O116=""),"",IF(R116&lt;VLOOKUP(O116,system2!$A$2:$F$36,6,FALSE),R116,VLOOKUP(O116,system2!$A$2:$F$36,6,FALSE)))</f>
        <v>113991</v>
      </c>
      <c r="T116" s="164">
        <f t="shared" si="13"/>
        <v>37296</v>
      </c>
      <c r="U116" s="164">
        <f t="shared" si="14"/>
        <v>76695</v>
      </c>
      <c r="V116" s="164">
        <f t="shared" si="15"/>
        <v>0</v>
      </c>
      <c r="W116" s="250"/>
      <c r="X116" s="33">
        <v>0</v>
      </c>
      <c r="Y116" s="264"/>
      <c r="Z116" s="7"/>
    </row>
    <row r="117" spans="13:26" x14ac:dyDescent="0.2">
      <c r="M117" s="36">
        <v>115</v>
      </c>
      <c r="N117" s="51">
        <f t="shared" si="10"/>
        <v>306</v>
      </c>
      <c r="O117" s="51">
        <f>IF(OR(N116=0,N116=""),"",IF($C$7&lt;system2!I116,"",system2!I116))</f>
        <v>10</v>
      </c>
      <c r="P117" s="125">
        <f t="shared" si="11"/>
        <v>45566</v>
      </c>
      <c r="Q117" s="52">
        <f>IF(OR(N116=0,N116="",O117=""),"",IF(N117&lt;0,"",VLOOKUP(O117,system2!$A$2:$B$36,2,FALSE)))</f>
        <v>1.55E-2</v>
      </c>
      <c r="R117" s="53">
        <f t="shared" si="12"/>
        <v>28797857</v>
      </c>
      <c r="S117" s="53">
        <f>IF(OR(N116=0,N116="",O117=""),"",IF(R117&lt;VLOOKUP(O117,system2!$A$2:$F$36,6,FALSE),R117,VLOOKUP(O117,system2!$A$2:$F$36,6,FALSE)))</f>
        <v>113991</v>
      </c>
      <c r="T117" s="53">
        <f t="shared" si="13"/>
        <v>37197</v>
      </c>
      <c r="U117" s="53">
        <f t="shared" si="14"/>
        <v>76794</v>
      </c>
      <c r="V117" s="53">
        <f t="shared" si="15"/>
        <v>0</v>
      </c>
      <c r="W117" s="250"/>
      <c r="X117" s="33">
        <v>0</v>
      </c>
      <c r="Y117" s="264"/>
      <c r="Z117" s="7"/>
    </row>
    <row r="118" spans="13:26" x14ac:dyDescent="0.2">
      <c r="M118" s="160">
        <v>116</v>
      </c>
      <c r="N118" s="161">
        <f t="shared" si="10"/>
        <v>305</v>
      </c>
      <c r="O118" s="161">
        <f>IF(OR(N117=0,N117=""),"",IF($C$7&lt;system2!I117,"",system2!I117))</f>
        <v>10</v>
      </c>
      <c r="P118" s="162">
        <f t="shared" si="11"/>
        <v>45597</v>
      </c>
      <c r="Q118" s="163">
        <f>IF(OR(N117=0,N117="",O118=""),"",IF(N118&lt;0,"",VLOOKUP(O118,system2!$A$2:$B$36,2,FALSE)))</f>
        <v>1.55E-2</v>
      </c>
      <c r="R118" s="164">
        <f t="shared" si="12"/>
        <v>28721063</v>
      </c>
      <c r="S118" s="164">
        <f>IF(OR(N117=0,N117="",O118=""),"",IF(R118&lt;VLOOKUP(O118,system2!$A$2:$F$36,6,FALSE),R118,VLOOKUP(O118,system2!$A$2:$F$36,6,FALSE)))</f>
        <v>113991</v>
      </c>
      <c r="T118" s="164">
        <f t="shared" si="13"/>
        <v>37098</v>
      </c>
      <c r="U118" s="164">
        <f t="shared" si="14"/>
        <v>76893</v>
      </c>
      <c r="V118" s="164">
        <f t="shared" si="15"/>
        <v>0</v>
      </c>
      <c r="W118" s="250"/>
      <c r="X118" s="33">
        <v>0</v>
      </c>
      <c r="Y118" s="264"/>
      <c r="Z118" s="7"/>
    </row>
    <row r="119" spans="13:26" x14ac:dyDescent="0.2">
      <c r="M119" s="36">
        <v>117</v>
      </c>
      <c r="N119" s="51">
        <f t="shared" si="10"/>
        <v>304</v>
      </c>
      <c r="O119" s="51">
        <f>IF(OR(N118=0,N118=""),"",IF($C$7&lt;system2!I118,"",system2!I118))</f>
        <v>10</v>
      </c>
      <c r="P119" s="125">
        <f t="shared" si="11"/>
        <v>45627</v>
      </c>
      <c r="Q119" s="52">
        <f>IF(OR(N118=0,N118="",O119=""),"",IF(N119&lt;0,"",VLOOKUP(O119,system2!$A$2:$B$36,2,FALSE)))</f>
        <v>1.55E-2</v>
      </c>
      <c r="R119" s="53">
        <f t="shared" si="12"/>
        <v>28644170</v>
      </c>
      <c r="S119" s="53">
        <f>IF(OR(N118=0,N118="",O119=""),"",IF(R119&lt;VLOOKUP(O119,system2!$A$2:$F$36,6,FALSE),R119,VLOOKUP(O119,system2!$A$2:$F$36,6,FALSE)))</f>
        <v>113991</v>
      </c>
      <c r="T119" s="53">
        <f t="shared" si="13"/>
        <v>36998</v>
      </c>
      <c r="U119" s="53">
        <f t="shared" si="14"/>
        <v>76993</v>
      </c>
      <c r="V119" s="53">
        <f t="shared" si="15"/>
        <v>0</v>
      </c>
      <c r="W119" s="250"/>
      <c r="X119" s="33">
        <v>0</v>
      </c>
      <c r="Y119" s="264"/>
      <c r="Z119" s="7"/>
    </row>
    <row r="120" spans="13:26" x14ac:dyDescent="0.2">
      <c r="M120" s="160">
        <v>118</v>
      </c>
      <c r="N120" s="161">
        <f t="shared" si="10"/>
        <v>303</v>
      </c>
      <c r="O120" s="161">
        <f>IF(OR(N119=0,N119=""),"",IF($C$7&lt;system2!I119,"",system2!I119))</f>
        <v>10</v>
      </c>
      <c r="P120" s="162">
        <f t="shared" si="11"/>
        <v>45658</v>
      </c>
      <c r="Q120" s="163">
        <f>IF(OR(N119=0,N119="",O120=""),"",IF(N120&lt;0,"",VLOOKUP(O120,system2!$A$2:$B$36,2,FALSE)))</f>
        <v>1.55E-2</v>
      </c>
      <c r="R120" s="164">
        <f t="shared" si="12"/>
        <v>28567177</v>
      </c>
      <c r="S120" s="164">
        <f>IF(OR(N119=0,N119="",O120=""),"",IF(R120&lt;VLOOKUP(O120,system2!$A$2:$F$36,6,FALSE),R120,VLOOKUP(O120,system2!$A$2:$F$36,6,FALSE)))</f>
        <v>113991</v>
      </c>
      <c r="T120" s="164">
        <f t="shared" si="13"/>
        <v>36899</v>
      </c>
      <c r="U120" s="164">
        <f t="shared" si="14"/>
        <v>77092</v>
      </c>
      <c r="V120" s="164">
        <f t="shared" si="15"/>
        <v>0</v>
      </c>
      <c r="W120" s="250"/>
      <c r="X120" s="33">
        <v>0</v>
      </c>
      <c r="Y120" s="264"/>
      <c r="Z120" s="7"/>
    </row>
    <row r="121" spans="13:26" x14ac:dyDescent="0.2">
      <c r="M121" s="36">
        <v>119</v>
      </c>
      <c r="N121" s="51">
        <f t="shared" si="10"/>
        <v>302</v>
      </c>
      <c r="O121" s="51">
        <f>IF(OR(N120=0,N120=""),"",IF($C$7&lt;system2!I120,"",system2!I120))</f>
        <v>10</v>
      </c>
      <c r="P121" s="125">
        <f t="shared" si="11"/>
        <v>45689</v>
      </c>
      <c r="Q121" s="52">
        <f>IF(OR(N120=0,N120="",O121=""),"",IF(N121&lt;0,"",VLOOKUP(O121,system2!$A$2:$B$36,2,FALSE)))</f>
        <v>1.55E-2</v>
      </c>
      <c r="R121" s="53">
        <f t="shared" si="12"/>
        <v>28490085</v>
      </c>
      <c r="S121" s="53">
        <f>IF(OR(N120=0,N120="",O121=""),"",IF(R121&lt;VLOOKUP(O121,system2!$A$2:$F$36,6,FALSE),R121,VLOOKUP(O121,system2!$A$2:$F$36,6,FALSE)))</f>
        <v>113991</v>
      </c>
      <c r="T121" s="53">
        <f t="shared" si="13"/>
        <v>36799</v>
      </c>
      <c r="U121" s="53">
        <f t="shared" si="14"/>
        <v>77192</v>
      </c>
      <c r="V121" s="53">
        <f t="shared" si="15"/>
        <v>0</v>
      </c>
      <c r="W121" s="250"/>
      <c r="X121" s="33">
        <v>0</v>
      </c>
      <c r="Y121" s="264"/>
      <c r="Z121" s="7"/>
    </row>
    <row r="122" spans="13:26" ht="13.5" thickBot="1" x14ac:dyDescent="0.25">
      <c r="M122" s="170">
        <v>120</v>
      </c>
      <c r="N122" s="171">
        <f t="shared" si="10"/>
        <v>301</v>
      </c>
      <c r="O122" s="171">
        <f>IF(OR(N121=0,N121=""),"",IF($C$7&lt;system2!I121,"",system2!I121))</f>
        <v>10</v>
      </c>
      <c r="P122" s="172">
        <f t="shared" si="11"/>
        <v>45717</v>
      </c>
      <c r="Q122" s="173">
        <f>IF(OR(N121=0,N121="",O122=""),"",IF(N122&lt;0,"",VLOOKUP(O122,system2!$A$2:$B$36,2,FALSE)))</f>
        <v>1.55E-2</v>
      </c>
      <c r="R122" s="174">
        <f t="shared" si="12"/>
        <v>28412893</v>
      </c>
      <c r="S122" s="174">
        <f>IF(OR(N121=0,N121="",O122=""),"",IF(R122&lt;VLOOKUP(O122,system2!$A$2:$F$36,6,FALSE),R122,VLOOKUP(O122,system2!$A$2:$F$36,6,FALSE)))</f>
        <v>113991</v>
      </c>
      <c r="T122" s="174">
        <f t="shared" si="13"/>
        <v>36699</v>
      </c>
      <c r="U122" s="174">
        <f t="shared" si="14"/>
        <v>77292</v>
      </c>
      <c r="V122" s="174">
        <f t="shared" si="15"/>
        <v>0</v>
      </c>
      <c r="W122" s="252"/>
      <c r="X122" s="47">
        <v>0</v>
      </c>
      <c r="Y122" s="267"/>
      <c r="Z122" s="7"/>
    </row>
    <row r="123" spans="13:26" x14ac:dyDescent="0.2">
      <c r="M123" s="149">
        <v>121</v>
      </c>
      <c r="N123" s="150">
        <f t="shared" si="10"/>
        <v>300</v>
      </c>
      <c r="O123" s="150">
        <f>IF(OR(N122=0,N122=""),"",IF($C$7&lt;system2!I122,"",system2!I122))</f>
        <v>11</v>
      </c>
      <c r="P123" s="151">
        <f t="shared" si="11"/>
        <v>45748</v>
      </c>
      <c r="Q123" s="152">
        <f>IF(OR(N122=0,N122="",O123=""),"",IF(N123&lt;0,"",VLOOKUP(O123,system2!$A$2:$B$36,2,FALSE)))</f>
        <v>1.55E-2</v>
      </c>
      <c r="R123" s="153">
        <f t="shared" si="12"/>
        <v>28335601</v>
      </c>
      <c r="S123" s="153">
        <f>IF(OR(N122=0,N122="",O123=""),"",IF(R123&lt;VLOOKUP(O123,system2!$A$2:$F$36,6,FALSE),R123,VLOOKUP(O123,system2!$A$2:$F$36,6,FALSE)))</f>
        <v>113991</v>
      </c>
      <c r="T123" s="153">
        <f t="shared" si="13"/>
        <v>36600</v>
      </c>
      <c r="U123" s="153">
        <f t="shared" si="14"/>
        <v>77391</v>
      </c>
      <c r="V123" s="153">
        <f t="shared" si="15"/>
        <v>0</v>
      </c>
      <c r="W123" s="250">
        <f>IF(ISNA(VLOOKUP(O123,$B$28:$C$62,2,FALSE)),0,VLOOKUP(O123,$B$28:$C$62,2,FALSE))</f>
        <v>0</v>
      </c>
      <c r="X123" s="154">
        <v>0</v>
      </c>
      <c r="Y123" s="261">
        <f>IF(O123="","",ROUND(system2!$AJ$5/100*R123,-2))</f>
        <v>155000</v>
      </c>
      <c r="Z123" s="7"/>
    </row>
    <row r="124" spans="13:26" x14ac:dyDescent="0.2">
      <c r="M124" s="37">
        <v>122</v>
      </c>
      <c r="N124" s="38">
        <f t="shared" si="10"/>
        <v>299</v>
      </c>
      <c r="O124" s="38">
        <f>IF(OR(N123=0,N123=""),"",IF($C$7&lt;system2!I123,"",system2!I123))</f>
        <v>11</v>
      </c>
      <c r="P124" s="124">
        <f t="shared" si="11"/>
        <v>45778</v>
      </c>
      <c r="Q124" s="39">
        <f>IF(OR(N123=0,N123="",O124=""),"",IF(N124&lt;0,"",VLOOKUP(O124,system2!$A$2:$B$36,2,FALSE)))</f>
        <v>1.55E-2</v>
      </c>
      <c r="R124" s="40">
        <f t="shared" si="12"/>
        <v>28258210</v>
      </c>
      <c r="S124" s="40">
        <f>IF(OR(N123=0,N123="",O124=""),"",IF(R124&lt;VLOOKUP(O124,system2!$A$2:$F$36,6,FALSE),R124,VLOOKUP(O124,system2!$A$2:$F$36,6,FALSE)))</f>
        <v>113991</v>
      </c>
      <c r="T124" s="40">
        <f t="shared" si="13"/>
        <v>36500</v>
      </c>
      <c r="U124" s="40">
        <f t="shared" si="14"/>
        <v>77491</v>
      </c>
      <c r="V124" s="40">
        <f t="shared" si="15"/>
        <v>0</v>
      </c>
      <c r="W124" s="250"/>
      <c r="X124" s="33">
        <v>0</v>
      </c>
      <c r="Y124" s="261"/>
      <c r="Z124" s="7"/>
    </row>
    <row r="125" spans="13:26" x14ac:dyDescent="0.2">
      <c r="M125" s="36">
        <v>123</v>
      </c>
      <c r="N125" s="51">
        <f t="shared" si="10"/>
        <v>298</v>
      </c>
      <c r="O125" s="51">
        <f>IF(OR(N124=0,N124=""),"",IF($C$7&lt;system2!I124,"",system2!I124))</f>
        <v>11</v>
      </c>
      <c r="P125" s="125">
        <f t="shared" si="11"/>
        <v>45809</v>
      </c>
      <c r="Q125" s="52">
        <f>IF(OR(N124=0,N124="",O125=""),"",IF(N125&lt;0,"",VLOOKUP(O125,system2!$A$2:$B$36,2,FALSE)))</f>
        <v>1.55E-2</v>
      </c>
      <c r="R125" s="53">
        <f t="shared" si="12"/>
        <v>28180719</v>
      </c>
      <c r="S125" s="53">
        <f>IF(OR(N124=0,N124="",O125=""),"",IF(R125&lt;VLOOKUP(O125,system2!$A$2:$F$36,6,FALSE),R125,VLOOKUP(O125,system2!$A$2:$F$36,6,FALSE)))</f>
        <v>113991</v>
      </c>
      <c r="T125" s="53">
        <f t="shared" si="13"/>
        <v>36400</v>
      </c>
      <c r="U125" s="53">
        <f t="shared" si="14"/>
        <v>77591</v>
      </c>
      <c r="V125" s="53">
        <f t="shared" si="15"/>
        <v>0</v>
      </c>
      <c r="W125" s="250"/>
      <c r="X125" s="33">
        <v>0</v>
      </c>
      <c r="Y125" s="261"/>
      <c r="Z125" s="7"/>
    </row>
    <row r="126" spans="13:26" x14ac:dyDescent="0.2">
      <c r="M126" s="37">
        <v>124</v>
      </c>
      <c r="N126" s="38">
        <f t="shared" si="10"/>
        <v>297</v>
      </c>
      <c r="O126" s="38">
        <f>IF(OR(N125=0,N125=""),"",IF($C$7&lt;system2!I125,"",system2!I125))</f>
        <v>11</v>
      </c>
      <c r="P126" s="124">
        <f t="shared" si="11"/>
        <v>45839</v>
      </c>
      <c r="Q126" s="39">
        <f>IF(OR(N125=0,N125="",O126=""),"",IF(N126&lt;0,"",VLOOKUP(O126,system2!$A$2:$B$36,2,FALSE)))</f>
        <v>1.55E-2</v>
      </c>
      <c r="R126" s="40">
        <f t="shared" si="12"/>
        <v>28103128</v>
      </c>
      <c r="S126" s="40">
        <f>IF(OR(N125=0,N125="",O126=""),"",IF(R126&lt;VLOOKUP(O126,system2!$A$2:$F$36,6,FALSE),R126,VLOOKUP(O126,system2!$A$2:$F$36,6,FALSE)))</f>
        <v>113991</v>
      </c>
      <c r="T126" s="40">
        <f t="shared" si="13"/>
        <v>36299</v>
      </c>
      <c r="U126" s="40">
        <f t="shared" si="14"/>
        <v>77692</v>
      </c>
      <c r="V126" s="40">
        <f t="shared" si="15"/>
        <v>0</v>
      </c>
      <c r="W126" s="250"/>
      <c r="X126" s="33">
        <v>0</v>
      </c>
      <c r="Y126" s="261"/>
      <c r="Z126" s="7"/>
    </row>
    <row r="127" spans="13:26" x14ac:dyDescent="0.2">
      <c r="M127" s="36">
        <v>125</v>
      </c>
      <c r="N127" s="51">
        <f t="shared" si="10"/>
        <v>296</v>
      </c>
      <c r="O127" s="51">
        <f>IF(OR(N126=0,N126=""),"",IF($C$7&lt;system2!I126,"",system2!I126))</f>
        <v>11</v>
      </c>
      <c r="P127" s="125">
        <f t="shared" si="11"/>
        <v>45870</v>
      </c>
      <c r="Q127" s="52">
        <f>IF(OR(N126=0,N126="",O127=""),"",IF(N127&lt;0,"",VLOOKUP(O127,system2!$A$2:$B$36,2,FALSE)))</f>
        <v>1.55E-2</v>
      </c>
      <c r="R127" s="53">
        <f t="shared" si="12"/>
        <v>28025436</v>
      </c>
      <c r="S127" s="53">
        <f>IF(OR(N126=0,N126="",O127=""),"",IF(R127&lt;VLOOKUP(O127,system2!$A$2:$F$36,6,FALSE),R127,VLOOKUP(O127,system2!$A$2:$F$36,6,FALSE)))</f>
        <v>113991</v>
      </c>
      <c r="T127" s="53">
        <f t="shared" si="13"/>
        <v>36199</v>
      </c>
      <c r="U127" s="53">
        <f t="shared" si="14"/>
        <v>77792</v>
      </c>
      <c r="V127" s="53">
        <f t="shared" si="15"/>
        <v>0</v>
      </c>
      <c r="W127" s="250"/>
      <c r="X127" s="33">
        <v>0</v>
      </c>
      <c r="Y127" s="261"/>
      <c r="Z127" s="7"/>
    </row>
    <row r="128" spans="13:26" x14ac:dyDescent="0.2">
      <c r="M128" s="37">
        <v>126</v>
      </c>
      <c r="N128" s="38">
        <f t="shared" si="10"/>
        <v>295</v>
      </c>
      <c r="O128" s="38">
        <f>IF(OR(N127=0,N127=""),"",IF($C$7&lt;system2!I127,"",system2!I127))</f>
        <v>11</v>
      </c>
      <c r="P128" s="124">
        <f t="shared" si="11"/>
        <v>45901</v>
      </c>
      <c r="Q128" s="39">
        <f>IF(OR(N127=0,N127="",O128=""),"",IF(N128&lt;0,"",VLOOKUP(O128,system2!$A$2:$B$36,2,FALSE)))</f>
        <v>1.55E-2</v>
      </c>
      <c r="R128" s="40">
        <f t="shared" si="12"/>
        <v>27947644</v>
      </c>
      <c r="S128" s="40">
        <f>IF(OR(N127=0,N127="",O128=""),"",IF(R128&lt;VLOOKUP(O128,system2!$A$2:$F$36,6,FALSE),R128,VLOOKUP(O128,system2!$A$2:$F$36,6,FALSE)))</f>
        <v>113991</v>
      </c>
      <c r="T128" s="40">
        <f t="shared" si="13"/>
        <v>36099</v>
      </c>
      <c r="U128" s="40">
        <f t="shared" si="14"/>
        <v>77892</v>
      </c>
      <c r="V128" s="40">
        <f t="shared" si="15"/>
        <v>0</v>
      </c>
      <c r="W128" s="250"/>
      <c r="X128" s="33">
        <v>0</v>
      </c>
      <c r="Y128" s="261"/>
      <c r="Z128" s="7"/>
    </row>
    <row r="129" spans="13:26" x14ac:dyDescent="0.2">
      <c r="M129" s="36">
        <v>127</v>
      </c>
      <c r="N129" s="51">
        <f t="shared" si="10"/>
        <v>294</v>
      </c>
      <c r="O129" s="51">
        <f>IF(OR(N128=0,N128=""),"",IF($C$7&lt;system2!I128,"",system2!I128))</f>
        <v>11</v>
      </c>
      <c r="P129" s="125">
        <f t="shared" si="11"/>
        <v>45931</v>
      </c>
      <c r="Q129" s="52">
        <f>IF(OR(N128=0,N128="",O129=""),"",IF(N129&lt;0,"",VLOOKUP(O129,system2!$A$2:$B$36,2,FALSE)))</f>
        <v>1.55E-2</v>
      </c>
      <c r="R129" s="53">
        <f t="shared" si="12"/>
        <v>27869752</v>
      </c>
      <c r="S129" s="53">
        <f>IF(OR(N128=0,N128="",O129=""),"",IF(R129&lt;VLOOKUP(O129,system2!$A$2:$F$36,6,FALSE),R129,VLOOKUP(O129,system2!$A$2:$F$36,6,FALSE)))</f>
        <v>113991</v>
      </c>
      <c r="T129" s="53">
        <f t="shared" si="13"/>
        <v>35998</v>
      </c>
      <c r="U129" s="53">
        <f t="shared" si="14"/>
        <v>77993</v>
      </c>
      <c r="V129" s="53">
        <f t="shared" si="15"/>
        <v>0</v>
      </c>
      <c r="W129" s="250"/>
      <c r="X129" s="33">
        <v>0</v>
      </c>
      <c r="Y129" s="261"/>
      <c r="Z129" s="7"/>
    </row>
    <row r="130" spans="13:26" x14ac:dyDescent="0.2">
      <c r="M130" s="37">
        <v>128</v>
      </c>
      <c r="N130" s="38">
        <f t="shared" si="10"/>
        <v>293</v>
      </c>
      <c r="O130" s="38">
        <f>IF(OR(N129=0,N129=""),"",IF($C$7&lt;system2!I129,"",system2!I129))</f>
        <v>11</v>
      </c>
      <c r="P130" s="124">
        <f t="shared" si="11"/>
        <v>45962</v>
      </c>
      <c r="Q130" s="39">
        <f>IF(OR(N129=0,N129="",O130=""),"",IF(N130&lt;0,"",VLOOKUP(O130,system2!$A$2:$B$36,2,FALSE)))</f>
        <v>1.55E-2</v>
      </c>
      <c r="R130" s="40">
        <f t="shared" si="12"/>
        <v>27791759</v>
      </c>
      <c r="S130" s="40">
        <f>IF(OR(N129=0,N129="",O130=""),"",IF(R130&lt;VLOOKUP(O130,system2!$A$2:$F$36,6,FALSE),R130,VLOOKUP(O130,system2!$A$2:$F$36,6,FALSE)))</f>
        <v>113991</v>
      </c>
      <c r="T130" s="40">
        <f t="shared" si="13"/>
        <v>35897</v>
      </c>
      <c r="U130" s="40">
        <f t="shared" si="14"/>
        <v>78094</v>
      </c>
      <c r="V130" s="40">
        <f t="shared" si="15"/>
        <v>0</v>
      </c>
      <c r="W130" s="250"/>
      <c r="X130" s="33">
        <v>0</v>
      </c>
      <c r="Y130" s="261"/>
      <c r="Z130" s="7"/>
    </row>
    <row r="131" spans="13:26" x14ac:dyDescent="0.2">
      <c r="M131" s="36">
        <v>129</v>
      </c>
      <c r="N131" s="51">
        <f t="shared" si="10"/>
        <v>292</v>
      </c>
      <c r="O131" s="51">
        <f>IF(OR(N130=0,N130=""),"",IF($C$7&lt;system2!I130,"",system2!I130))</f>
        <v>11</v>
      </c>
      <c r="P131" s="125">
        <f t="shared" si="11"/>
        <v>45992</v>
      </c>
      <c r="Q131" s="52">
        <f>IF(OR(N130=0,N130="",O131=""),"",IF(N131&lt;0,"",VLOOKUP(O131,system2!$A$2:$B$36,2,FALSE)))</f>
        <v>1.55E-2</v>
      </c>
      <c r="R131" s="53">
        <f t="shared" si="12"/>
        <v>27713665</v>
      </c>
      <c r="S131" s="53">
        <f>IF(OR(N130=0,N130="",O131=""),"",IF(R131&lt;VLOOKUP(O131,system2!$A$2:$F$36,6,FALSE),R131,VLOOKUP(O131,system2!$A$2:$F$36,6,FALSE)))</f>
        <v>113991</v>
      </c>
      <c r="T131" s="53">
        <f t="shared" si="13"/>
        <v>35796</v>
      </c>
      <c r="U131" s="53">
        <f t="shared" si="14"/>
        <v>78195</v>
      </c>
      <c r="V131" s="53">
        <f t="shared" si="15"/>
        <v>0</v>
      </c>
      <c r="W131" s="250"/>
      <c r="X131" s="33">
        <v>0</v>
      </c>
      <c r="Y131" s="261"/>
      <c r="Z131" s="7"/>
    </row>
    <row r="132" spans="13:26" x14ac:dyDescent="0.2">
      <c r="M132" s="37">
        <v>130</v>
      </c>
      <c r="N132" s="38">
        <f t="shared" ref="N132:N195" si="16">IF(OR(N131=0,N131=""),"",IF(V131=0,N131-1,IF(ROUND(NPER(Q131/12,-1*S131,R132,0,0),0)&gt;=N131,N131-1,ROUND(NPER(Q131/12,-1*S131,R132,0,0),0))))</f>
        <v>291</v>
      </c>
      <c r="O132" s="38">
        <f>IF(OR(N131=0,N131=""),"",IF($C$7&lt;system2!I131,"",system2!I131))</f>
        <v>11</v>
      </c>
      <c r="P132" s="124">
        <f t="shared" ref="P132:P195" si="17">IF(OR(N131=0,N131="",O132=""),"",IF(N132&lt;0,"",EDATE(P131,1)))</f>
        <v>46023</v>
      </c>
      <c r="Q132" s="39">
        <f>IF(OR(N131=0,N131="",O132=""),"",IF(N132&lt;0,"",VLOOKUP(O132,system2!$A$2:$B$36,2,FALSE)))</f>
        <v>1.55E-2</v>
      </c>
      <c r="R132" s="40">
        <f t="shared" ref="R132:R195" si="18">IF(OR(N131=0,N131="",O132=""),"",IF(ISERR(ROUNDDOWN(R131-U131-V131,0)),"",ROUNDDOWN(R131-U131-V131,0)))</f>
        <v>27635470</v>
      </c>
      <c r="S132" s="40">
        <f>IF(OR(N131=0,N131="",O132=""),"",IF(R132&lt;VLOOKUP(O132,system2!$A$2:$F$36,6,FALSE),R132,VLOOKUP(O132,system2!$A$2:$F$36,6,FALSE)))</f>
        <v>113991</v>
      </c>
      <c r="T132" s="40">
        <f t="shared" ref="T132:T195" si="19">IF(OR(N131=0,N131="",O132=""),"",IF(N132&lt;0,"",ROUNDDOWN(R132*Q132/12,0)))</f>
        <v>35695</v>
      </c>
      <c r="U132" s="40">
        <f t="shared" ref="U132:U195" si="20">IF(OR(N131=0,N131="",O132=""),"",IF(R132&lt;U131,R132,IF(N132&lt;0,"",ROUNDDOWN(S132-T132,0))))</f>
        <v>78296</v>
      </c>
      <c r="V132" s="40">
        <f t="shared" ref="V132:V195" si="21">IF(OR(N131=0,N131="",O132=""),"",W132+X132)</f>
        <v>0</v>
      </c>
      <c r="W132" s="250"/>
      <c r="X132" s="33">
        <v>0</v>
      </c>
      <c r="Y132" s="261"/>
      <c r="Z132" s="7"/>
    </row>
    <row r="133" spans="13:26" x14ac:dyDescent="0.2">
      <c r="M133" s="36">
        <v>131</v>
      </c>
      <c r="N133" s="51">
        <f t="shared" si="16"/>
        <v>290</v>
      </c>
      <c r="O133" s="51">
        <f>IF(OR(N132=0,N132=""),"",IF($C$7&lt;system2!I132,"",system2!I132))</f>
        <v>11</v>
      </c>
      <c r="P133" s="125">
        <f t="shared" si="17"/>
        <v>46054</v>
      </c>
      <c r="Q133" s="52">
        <f>IF(OR(N132=0,N132="",O133=""),"",IF(N133&lt;0,"",VLOOKUP(O133,system2!$A$2:$B$36,2,FALSE)))</f>
        <v>1.55E-2</v>
      </c>
      <c r="R133" s="53">
        <f t="shared" si="18"/>
        <v>27557174</v>
      </c>
      <c r="S133" s="53">
        <f>IF(OR(N132=0,N132="",O133=""),"",IF(R133&lt;VLOOKUP(O133,system2!$A$2:$F$36,6,FALSE),R133,VLOOKUP(O133,system2!$A$2:$F$36,6,FALSE)))</f>
        <v>113991</v>
      </c>
      <c r="T133" s="53">
        <f t="shared" si="19"/>
        <v>35594</v>
      </c>
      <c r="U133" s="53">
        <f t="shared" si="20"/>
        <v>78397</v>
      </c>
      <c r="V133" s="53">
        <f t="shared" si="21"/>
        <v>0</v>
      </c>
      <c r="W133" s="250"/>
      <c r="X133" s="33">
        <v>0</v>
      </c>
      <c r="Y133" s="261"/>
      <c r="Z133" s="7"/>
    </row>
    <row r="134" spans="13:26" x14ac:dyDescent="0.2">
      <c r="M134" s="41">
        <v>132</v>
      </c>
      <c r="N134" s="42">
        <f t="shared" si="16"/>
        <v>289</v>
      </c>
      <c r="O134" s="42">
        <f>IF(OR(N133=0,N133=""),"",IF($C$7&lt;system2!I133,"",system2!I133))</f>
        <v>11</v>
      </c>
      <c r="P134" s="126">
        <f t="shared" si="17"/>
        <v>46082</v>
      </c>
      <c r="Q134" s="43">
        <f>IF(OR(N133=0,N133="",O134=""),"",IF(N134&lt;0,"",VLOOKUP(O134,system2!$A$2:$B$36,2,FALSE)))</f>
        <v>1.55E-2</v>
      </c>
      <c r="R134" s="44">
        <f t="shared" si="18"/>
        <v>27478777</v>
      </c>
      <c r="S134" s="44">
        <f>IF(OR(N133=0,N133="",O134=""),"",IF(R134&lt;VLOOKUP(O134,system2!$A$2:$F$36,6,FALSE),R134,VLOOKUP(O134,system2!$A$2:$F$36,6,FALSE)))</f>
        <v>113991</v>
      </c>
      <c r="T134" s="44">
        <f t="shared" si="19"/>
        <v>35493</v>
      </c>
      <c r="U134" s="44">
        <f t="shared" si="20"/>
        <v>78498</v>
      </c>
      <c r="V134" s="44">
        <f t="shared" si="21"/>
        <v>0</v>
      </c>
      <c r="W134" s="251"/>
      <c r="X134" s="34">
        <v>0</v>
      </c>
      <c r="Y134" s="262"/>
      <c r="Z134" s="7"/>
    </row>
    <row r="135" spans="13:26" x14ac:dyDescent="0.2">
      <c r="M135" s="35">
        <v>133</v>
      </c>
      <c r="N135" s="48">
        <f t="shared" si="16"/>
        <v>288</v>
      </c>
      <c r="O135" s="48">
        <f>IF(OR(N134=0,N134=""),"",IF($C$7&lt;system2!I134,"",system2!I134))</f>
        <v>12</v>
      </c>
      <c r="P135" s="123">
        <f t="shared" si="17"/>
        <v>46113</v>
      </c>
      <c r="Q135" s="49">
        <f>IF(OR(N134=0,N134="",O135=""),"",IF(N135&lt;0,"",VLOOKUP(O135,system2!$A$2:$B$36,2,FALSE)))</f>
        <v>1.55E-2</v>
      </c>
      <c r="R135" s="50">
        <f t="shared" si="18"/>
        <v>27400279</v>
      </c>
      <c r="S135" s="50">
        <f>IF(OR(N134=0,N134="",O135=""),"",IF(R135&lt;VLOOKUP(O135,system2!$A$2:$F$36,6,FALSE),R135,VLOOKUP(O135,system2!$A$2:$F$36,6,FALSE)))</f>
        <v>113991</v>
      </c>
      <c r="T135" s="50">
        <f t="shared" si="19"/>
        <v>35392</v>
      </c>
      <c r="U135" s="50">
        <f t="shared" si="20"/>
        <v>78599</v>
      </c>
      <c r="V135" s="50">
        <f t="shared" si="21"/>
        <v>0</v>
      </c>
      <c r="W135" s="249">
        <f>IF(ISNA(VLOOKUP(O135,$B$28:$C$62,2,FALSE)),0,VLOOKUP(O135,$B$28:$C$62,2,FALSE))</f>
        <v>0</v>
      </c>
      <c r="X135" s="32">
        <v>0</v>
      </c>
      <c r="Y135" s="263">
        <f>IF(O135="","",ROUND(system2!$AJ$5/100*R135,-2))</f>
        <v>149900</v>
      </c>
      <c r="Z135" s="7"/>
    </row>
    <row r="136" spans="13:26" x14ac:dyDescent="0.2">
      <c r="M136" s="160">
        <v>134</v>
      </c>
      <c r="N136" s="161">
        <f t="shared" si="16"/>
        <v>287</v>
      </c>
      <c r="O136" s="161">
        <f>IF(OR(N135=0,N135=""),"",IF($C$7&lt;system2!I135,"",system2!I135))</f>
        <v>12</v>
      </c>
      <c r="P136" s="162">
        <f t="shared" si="17"/>
        <v>46143</v>
      </c>
      <c r="Q136" s="163">
        <f>IF(OR(N135=0,N135="",O136=""),"",IF(N136&lt;0,"",VLOOKUP(O136,system2!$A$2:$B$36,2,FALSE)))</f>
        <v>1.55E-2</v>
      </c>
      <c r="R136" s="164">
        <f t="shared" si="18"/>
        <v>27321680</v>
      </c>
      <c r="S136" s="164">
        <f>IF(OR(N135=0,N135="",O136=""),"",IF(R136&lt;VLOOKUP(O136,system2!$A$2:$F$36,6,FALSE),R136,VLOOKUP(O136,system2!$A$2:$F$36,6,FALSE)))</f>
        <v>113991</v>
      </c>
      <c r="T136" s="164">
        <f t="shared" si="19"/>
        <v>35290</v>
      </c>
      <c r="U136" s="164">
        <f t="shared" si="20"/>
        <v>78701</v>
      </c>
      <c r="V136" s="164">
        <f t="shared" si="21"/>
        <v>0</v>
      </c>
      <c r="W136" s="250"/>
      <c r="X136" s="33">
        <v>0</v>
      </c>
      <c r="Y136" s="264"/>
      <c r="Z136" s="7"/>
    </row>
    <row r="137" spans="13:26" x14ac:dyDescent="0.2">
      <c r="M137" s="36">
        <v>135</v>
      </c>
      <c r="N137" s="51">
        <f t="shared" si="16"/>
        <v>286</v>
      </c>
      <c r="O137" s="51">
        <f>IF(OR(N136=0,N136=""),"",IF($C$7&lt;system2!I136,"",system2!I136))</f>
        <v>12</v>
      </c>
      <c r="P137" s="125">
        <f t="shared" si="17"/>
        <v>46174</v>
      </c>
      <c r="Q137" s="52">
        <f>IF(OR(N136=0,N136="",O137=""),"",IF(N137&lt;0,"",VLOOKUP(O137,system2!$A$2:$B$36,2,FALSE)))</f>
        <v>1.55E-2</v>
      </c>
      <c r="R137" s="53">
        <f t="shared" si="18"/>
        <v>27242979</v>
      </c>
      <c r="S137" s="53">
        <f>IF(OR(N136=0,N136="",O137=""),"",IF(R137&lt;VLOOKUP(O137,system2!$A$2:$F$36,6,FALSE),R137,VLOOKUP(O137,system2!$A$2:$F$36,6,FALSE)))</f>
        <v>113991</v>
      </c>
      <c r="T137" s="53">
        <f t="shared" si="19"/>
        <v>35188</v>
      </c>
      <c r="U137" s="53">
        <f t="shared" si="20"/>
        <v>78803</v>
      </c>
      <c r="V137" s="53">
        <f t="shared" si="21"/>
        <v>0</v>
      </c>
      <c r="W137" s="250"/>
      <c r="X137" s="33">
        <v>0</v>
      </c>
      <c r="Y137" s="264"/>
      <c r="Z137" s="7"/>
    </row>
    <row r="138" spans="13:26" x14ac:dyDescent="0.2">
      <c r="M138" s="160">
        <v>136</v>
      </c>
      <c r="N138" s="161">
        <f t="shared" si="16"/>
        <v>285</v>
      </c>
      <c r="O138" s="161">
        <f>IF(OR(N137=0,N137=""),"",IF($C$7&lt;system2!I137,"",system2!I137))</f>
        <v>12</v>
      </c>
      <c r="P138" s="162">
        <f t="shared" si="17"/>
        <v>46204</v>
      </c>
      <c r="Q138" s="163">
        <f>IF(OR(N137=0,N137="",O138=""),"",IF(N138&lt;0,"",VLOOKUP(O138,system2!$A$2:$B$36,2,FALSE)))</f>
        <v>1.55E-2</v>
      </c>
      <c r="R138" s="164">
        <f t="shared" si="18"/>
        <v>27164176</v>
      </c>
      <c r="S138" s="164">
        <f>IF(OR(N137=0,N137="",O138=""),"",IF(R138&lt;VLOOKUP(O138,system2!$A$2:$F$36,6,FALSE),R138,VLOOKUP(O138,system2!$A$2:$F$36,6,FALSE)))</f>
        <v>113991</v>
      </c>
      <c r="T138" s="164">
        <f t="shared" si="19"/>
        <v>35087</v>
      </c>
      <c r="U138" s="164">
        <f t="shared" si="20"/>
        <v>78904</v>
      </c>
      <c r="V138" s="164">
        <f t="shared" si="21"/>
        <v>0</v>
      </c>
      <c r="W138" s="250"/>
      <c r="X138" s="33">
        <v>0</v>
      </c>
      <c r="Y138" s="264"/>
      <c r="Z138" s="7"/>
    </row>
    <row r="139" spans="13:26" x14ac:dyDescent="0.2">
      <c r="M139" s="36">
        <v>137</v>
      </c>
      <c r="N139" s="51">
        <f t="shared" si="16"/>
        <v>284</v>
      </c>
      <c r="O139" s="51">
        <f>IF(OR(N138=0,N138=""),"",IF($C$7&lt;system2!I138,"",system2!I138))</f>
        <v>12</v>
      </c>
      <c r="P139" s="125">
        <f t="shared" si="17"/>
        <v>46235</v>
      </c>
      <c r="Q139" s="52">
        <f>IF(OR(N138=0,N138="",O139=""),"",IF(N139&lt;0,"",VLOOKUP(O139,system2!$A$2:$B$36,2,FALSE)))</f>
        <v>1.55E-2</v>
      </c>
      <c r="R139" s="53">
        <f t="shared" si="18"/>
        <v>27085272</v>
      </c>
      <c r="S139" s="53">
        <f>IF(OR(N138=0,N138="",O139=""),"",IF(R139&lt;VLOOKUP(O139,system2!$A$2:$F$36,6,FALSE),R139,VLOOKUP(O139,system2!$A$2:$F$36,6,FALSE)))</f>
        <v>113991</v>
      </c>
      <c r="T139" s="53">
        <f t="shared" si="19"/>
        <v>34985</v>
      </c>
      <c r="U139" s="53">
        <f t="shared" si="20"/>
        <v>79006</v>
      </c>
      <c r="V139" s="53">
        <f t="shared" si="21"/>
        <v>0</v>
      </c>
      <c r="W139" s="250"/>
      <c r="X139" s="33">
        <v>0</v>
      </c>
      <c r="Y139" s="264"/>
      <c r="Z139" s="7"/>
    </row>
    <row r="140" spans="13:26" x14ac:dyDescent="0.2">
      <c r="M140" s="160">
        <v>138</v>
      </c>
      <c r="N140" s="161">
        <f t="shared" si="16"/>
        <v>283</v>
      </c>
      <c r="O140" s="161">
        <f>IF(OR(N139=0,N139=""),"",IF($C$7&lt;system2!I139,"",system2!I139))</f>
        <v>12</v>
      </c>
      <c r="P140" s="162">
        <f t="shared" si="17"/>
        <v>46266</v>
      </c>
      <c r="Q140" s="163">
        <f>IF(OR(N139=0,N139="",O140=""),"",IF(N140&lt;0,"",VLOOKUP(O140,system2!$A$2:$B$36,2,FALSE)))</f>
        <v>1.55E-2</v>
      </c>
      <c r="R140" s="164">
        <f t="shared" si="18"/>
        <v>27006266</v>
      </c>
      <c r="S140" s="164">
        <f>IF(OR(N139=0,N139="",O140=""),"",IF(R140&lt;VLOOKUP(O140,system2!$A$2:$F$36,6,FALSE),R140,VLOOKUP(O140,system2!$A$2:$F$36,6,FALSE)))</f>
        <v>113991</v>
      </c>
      <c r="T140" s="164">
        <f t="shared" si="19"/>
        <v>34883</v>
      </c>
      <c r="U140" s="164">
        <f t="shared" si="20"/>
        <v>79108</v>
      </c>
      <c r="V140" s="164">
        <f t="shared" si="21"/>
        <v>0</v>
      </c>
      <c r="W140" s="250"/>
      <c r="X140" s="33">
        <v>0</v>
      </c>
      <c r="Y140" s="264"/>
      <c r="Z140" s="7"/>
    </row>
    <row r="141" spans="13:26" x14ac:dyDescent="0.2">
      <c r="M141" s="36">
        <v>139</v>
      </c>
      <c r="N141" s="51">
        <f t="shared" si="16"/>
        <v>282</v>
      </c>
      <c r="O141" s="51">
        <f>IF(OR(N140=0,N140=""),"",IF($C$7&lt;system2!I140,"",system2!I140))</f>
        <v>12</v>
      </c>
      <c r="P141" s="125">
        <f t="shared" si="17"/>
        <v>46296</v>
      </c>
      <c r="Q141" s="52">
        <f>IF(OR(N140=0,N140="",O141=""),"",IF(N141&lt;0,"",VLOOKUP(O141,system2!$A$2:$B$36,2,FALSE)))</f>
        <v>1.55E-2</v>
      </c>
      <c r="R141" s="53">
        <f t="shared" si="18"/>
        <v>26927158</v>
      </c>
      <c r="S141" s="53">
        <f>IF(OR(N140=0,N140="",O141=""),"",IF(R141&lt;VLOOKUP(O141,system2!$A$2:$F$36,6,FALSE),R141,VLOOKUP(O141,system2!$A$2:$F$36,6,FALSE)))</f>
        <v>113991</v>
      </c>
      <c r="T141" s="53">
        <f t="shared" si="19"/>
        <v>34780</v>
      </c>
      <c r="U141" s="53">
        <f t="shared" si="20"/>
        <v>79211</v>
      </c>
      <c r="V141" s="53">
        <f t="shared" si="21"/>
        <v>0</v>
      </c>
      <c r="W141" s="250"/>
      <c r="X141" s="33">
        <v>0</v>
      </c>
      <c r="Y141" s="264"/>
      <c r="Z141" s="7"/>
    </row>
    <row r="142" spans="13:26" x14ac:dyDescent="0.2">
      <c r="M142" s="160">
        <v>140</v>
      </c>
      <c r="N142" s="161">
        <f t="shared" si="16"/>
        <v>281</v>
      </c>
      <c r="O142" s="161">
        <f>IF(OR(N141=0,N141=""),"",IF($C$7&lt;system2!I141,"",system2!I141))</f>
        <v>12</v>
      </c>
      <c r="P142" s="162">
        <f t="shared" si="17"/>
        <v>46327</v>
      </c>
      <c r="Q142" s="163">
        <f>IF(OR(N141=0,N141="",O142=""),"",IF(N142&lt;0,"",VLOOKUP(O142,system2!$A$2:$B$36,2,FALSE)))</f>
        <v>1.55E-2</v>
      </c>
      <c r="R142" s="164">
        <f t="shared" si="18"/>
        <v>26847947</v>
      </c>
      <c r="S142" s="164">
        <f>IF(OR(N141=0,N141="",O142=""),"",IF(R142&lt;VLOOKUP(O142,system2!$A$2:$F$36,6,FALSE),R142,VLOOKUP(O142,system2!$A$2:$F$36,6,FALSE)))</f>
        <v>113991</v>
      </c>
      <c r="T142" s="164">
        <f t="shared" si="19"/>
        <v>34678</v>
      </c>
      <c r="U142" s="164">
        <f t="shared" si="20"/>
        <v>79313</v>
      </c>
      <c r="V142" s="164">
        <f t="shared" si="21"/>
        <v>0</v>
      </c>
      <c r="W142" s="250"/>
      <c r="X142" s="33">
        <v>0</v>
      </c>
      <c r="Y142" s="264"/>
      <c r="Z142" s="7"/>
    </row>
    <row r="143" spans="13:26" x14ac:dyDescent="0.2">
      <c r="M143" s="36">
        <v>141</v>
      </c>
      <c r="N143" s="51">
        <f t="shared" si="16"/>
        <v>280</v>
      </c>
      <c r="O143" s="51">
        <f>IF(OR(N142=0,N142=""),"",IF($C$7&lt;system2!I142,"",system2!I142))</f>
        <v>12</v>
      </c>
      <c r="P143" s="125">
        <f t="shared" si="17"/>
        <v>46357</v>
      </c>
      <c r="Q143" s="52">
        <f>IF(OR(N142=0,N142="",O143=""),"",IF(N143&lt;0,"",VLOOKUP(O143,system2!$A$2:$B$36,2,FALSE)))</f>
        <v>1.55E-2</v>
      </c>
      <c r="R143" s="53">
        <f t="shared" si="18"/>
        <v>26768634</v>
      </c>
      <c r="S143" s="53">
        <f>IF(OR(N142=0,N142="",O143=""),"",IF(R143&lt;VLOOKUP(O143,system2!$A$2:$F$36,6,FALSE),R143,VLOOKUP(O143,system2!$A$2:$F$36,6,FALSE)))</f>
        <v>113991</v>
      </c>
      <c r="T143" s="53">
        <f t="shared" si="19"/>
        <v>34576</v>
      </c>
      <c r="U143" s="53">
        <f t="shared" si="20"/>
        <v>79415</v>
      </c>
      <c r="V143" s="53">
        <f t="shared" si="21"/>
        <v>0</v>
      </c>
      <c r="W143" s="250"/>
      <c r="X143" s="33">
        <v>0</v>
      </c>
      <c r="Y143" s="264"/>
      <c r="Z143" s="7"/>
    </row>
    <row r="144" spans="13:26" x14ac:dyDescent="0.2">
      <c r="M144" s="160">
        <v>142</v>
      </c>
      <c r="N144" s="161">
        <f t="shared" si="16"/>
        <v>279</v>
      </c>
      <c r="O144" s="161">
        <f>IF(OR(N143=0,N143=""),"",IF($C$7&lt;system2!I143,"",system2!I143))</f>
        <v>12</v>
      </c>
      <c r="P144" s="162">
        <f t="shared" si="17"/>
        <v>46388</v>
      </c>
      <c r="Q144" s="163">
        <f>IF(OR(N143=0,N143="",O144=""),"",IF(N144&lt;0,"",VLOOKUP(O144,system2!$A$2:$B$36,2,FALSE)))</f>
        <v>1.55E-2</v>
      </c>
      <c r="R144" s="164">
        <f t="shared" si="18"/>
        <v>26689219</v>
      </c>
      <c r="S144" s="164">
        <f>IF(OR(N143=0,N143="",O144=""),"",IF(R144&lt;VLOOKUP(O144,system2!$A$2:$F$36,6,FALSE),R144,VLOOKUP(O144,system2!$A$2:$F$36,6,FALSE)))</f>
        <v>113991</v>
      </c>
      <c r="T144" s="164">
        <f t="shared" si="19"/>
        <v>34473</v>
      </c>
      <c r="U144" s="164">
        <f t="shared" si="20"/>
        <v>79518</v>
      </c>
      <c r="V144" s="164">
        <f t="shared" si="21"/>
        <v>0</v>
      </c>
      <c r="W144" s="250"/>
      <c r="X144" s="33">
        <v>0</v>
      </c>
      <c r="Y144" s="264"/>
      <c r="Z144" s="7"/>
    </row>
    <row r="145" spans="13:26" x14ac:dyDescent="0.2">
      <c r="M145" s="36">
        <v>143</v>
      </c>
      <c r="N145" s="51">
        <f t="shared" si="16"/>
        <v>278</v>
      </c>
      <c r="O145" s="51">
        <f>IF(OR(N144=0,N144=""),"",IF($C$7&lt;system2!I144,"",system2!I144))</f>
        <v>12</v>
      </c>
      <c r="P145" s="125">
        <f t="shared" si="17"/>
        <v>46419</v>
      </c>
      <c r="Q145" s="52">
        <f>IF(OR(N144=0,N144="",O145=""),"",IF(N145&lt;0,"",VLOOKUP(O145,system2!$A$2:$B$36,2,FALSE)))</f>
        <v>1.55E-2</v>
      </c>
      <c r="R145" s="53">
        <f t="shared" si="18"/>
        <v>26609701</v>
      </c>
      <c r="S145" s="53">
        <f>IF(OR(N144=0,N144="",O145=""),"",IF(R145&lt;VLOOKUP(O145,system2!$A$2:$F$36,6,FALSE),R145,VLOOKUP(O145,system2!$A$2:$F$36,6,FALSE)))</f>
        <v>113991</v>
      </c>
      <c r="T145" s="53">
        <f t="shared" si="19"/>
        <v>34370</v>
      </c>
      <c r="U145" s="53">
        <f t="shared" si="20"/>
        <v>79621</v>
      </c>
      <c r="V145" s="53">
        <f t="shared" si="21"/>
        <v>0</v>
      </c>
      <c r="W145" s="250"/>
      <c r="X145" s="33">
        <v>0</v>
      </c>
      <c r="Y145" s="264"/>
      <c r="Z145" s="7"/>
    </row>
    <row r="146" spans="13:26" x14ac:dyDescent="0.2">
      <c r="M146" s="165">
        <v>144</v>
      </c>
      <c r="N146" s="166">
        <f t="shared" si="16"/>
        <v>277</v>
      </c>
      <c r="O146" s="166">
        <f>IF(OR(N145=0,N145=""),"",IF($C$7&lt;system2!I145,"",system2!I145))</f>
        <v>12</v>
      </c>
      <c r="P146" s="167">
        <f t="shared" si="17"/>
        <v>46447</v>
      </c>
      <c r="Q146" s="168">
        <f>IF(OR(N145=0,N145="",O146=""),"",IF(N146&lt;0,"",VLOOKUP(O146,system2!$A$2:$B$36,2,FALSE)))</f>
        <v>1.55E-2</v>
      </c>
      <c r="R146" s="169">
        <f t="shared" si="18"/>
        <v>26530080</v>
      </c>
      <c r="S146" s="169">
        <f>IF(OR(N145=0,N145="",O146=""),"",IF(R146&lt;VLOOKUP(O146,system2!$A$2:$F$36,6,FALSE),R146,VLOOKUP(O146,system2!$A$2:$F$36,6,FALSE)))</f>
        <v>113991</v>
      </c>
      <c r="T146" s="169">
        <f t="shared" si="19"/>
        <v>34268</v>
      </c>
      <c r="U146" s="169">
        <f t="shared" si="20"/>
        <v>79723</v>
      </c>
      <c r="V146" s="169">
        <f t="shared" si="21"/>
        <v>0</v>
      </c>
      <c r="W146" s="251"/>
      <c r="X146" s="34">
        <v>0</v>
      </c>
      <c r="Y146" s="265"/>
      <c r="Z146" s="7"/>
    </row>
    <row r="147" spans="13:26" x14ac:dyDescent="0.2">
      <c r="M147" s="35">
        <v>145</v>
      </c>
      <c r="N147" s="48">
        <f t="shared" si="16"/>
        <v>276</v>
      </c>
      <c r="O147" s="48">
        <f>IF(OR(N146=0,N146=""),"",IF($C$7&lt;system2!I146,"",system2!I146))</f>
        <v>13</v>
      </c>
      <c r="P147" s="123">
        <f t="shared" si="17"/>
        <v>46478</v>
      </c>
      <c r="Q147" s="49">
        <f>IF(OR(N146=0,N146="",O147=""),"",IF(N147&lt;0,"",VLOOKUP(O147,system2!$A$2:$B$36,2,FALSE)))</f>
        <v>1.55E-2</v>
      </c>
      <c r="R147" s="50">
        <f t="shared" si="18"/>
        <v>26450357</v>
      </c>
      <c r="S147" s="50">
        <f>IF(OR(N146=0,N146="",O147=""),"",IF(R147&lt;VLOOKUP(O147,system2!$A$2:$F$36,6,FALSE),R147,VLOOKUP(O147,system2!$A$2:$F$36,6,FALSE)))</f>
        <v>113991</v>
      </c>
      <c r="T147" s="50">
        <f t="shared" si="19"/>
        <v>34165</v>
      </c>
      <c r="U147" s="50">
        <f t="shared" si="20"/>
        <v>79826</v>
      </c>
      <c r="V147" s="50">
        <f t="shared" si="21"/>
        <v>0</v>
      </c>
      <c r="W147" s="249">
        <f>IF(ISNA(VLOOKUP(O147,$B$28:$C$62,2,FALSE)),0,VLOOKUP(O147,$B$28:$C$62,2,FALSE))</f>
        <v>0</v>
      </c>
      <c r="X147" s="32">
        <v>0</v>
      </c>
      <c r="Y147" s="260">
        <f>IF(O147="","",ROUND(system2!$AJ$5/100*R147,-2))</f>
        <v>144700</v>
      </c>
      <c r="Z147" s="7"/>
    </row>
    <row r="148" spans="13:26" x14ac:dyDescent="0.2">
      <c r="M148" s="37">
        <v>146</v>
      </c>
      <c r="N148" s="38">
        <f t="shared" si="16"/>
        <v>275</v>
      </c>
      <c r="O148" s="38">
        <f>IF(OR(N147=0,N147=""),"",IF($C$7&lt;system2!I147,"",system2!I147))</f>
        <v>13</v>
      </c>
      <c r="P148" s="124">
        <f t="shared" si="17"/>
        <v>46508</v>
      </c>
      <c r="Q148" s="39">
        <f>IF(OR(N147=0,N147="",O148=""),"",IF(N148&lt;0,"",VLOOKUP(O148,system2!$A$2:$B$36,2,FALSE)))</f>
        <v>1.55E-2</v>
      </c>
      <c r="R148" s="40">
        <f t="shared" si="18"/>
        <v>26370531</v>
      </c>
      <c r="S148" s="40">
        <f>IF(OR(N147=0,N147="",O148=""),"",IF(R148&lt;VLOOKUP(O148,system2!$A$2:$F$36,6,FALSE),R148,VLOOKUP(O148,system2!$A$2:$F$36,6,FALSE)))</f>
        <v>113991</v>
      </c>
      <c r="T148" s="40">
        <f t="shared" si="19"/>
        <v>34061</v>
      </c>
      <c r="U148" s="40">
        <f t="shared" si="20"/>
        <v>79930</v>
      </c>
      <c r="V148" s="40">
        <f t="shared" si="21"/>
        <v>0</v>
      </c>
      <c r="W148" s="250"/>
      <c r="X148" s="33">
        <v>0</v>
      </c>
      <c r="Y148" s="261"/>
      <c r="Z148" s="7"/>
    </row>
    <row r="149" spans="13:26" x14ac:dyDescent="0.2">
      <c r="M149" s="36">
        <v>147</v>
      </c>
      <c r="N149" s="51">
        <f t="shared" si="16"/>
        <v>274</v>
      </c>
      <c r="O149" s="51">
        <f>IF(OR(N148=0,N148=""),"",IF($C$7&lt;system2!I148,"",system2!I148))</f>
        <v>13</v>
      </c>
      <c r="P149" s="125">
        <f t="shared" si="17"/>
        <v>46539</v>
      </c>
      <c r="Q149" s="52">
        <f>IF(OR(N148=0,N148="",O149=""),"",IF(N149&lt;0,"",VLOOKUP(O149,system2!$A$2:$B$36,2,FALSE)))</f>
        <v>1.55E-2</v>
      </c>
      <c r="R149" s="53">
        <f t="shared" si="18"/>
        <v>26290601</v>
      </c>
      <c r="S149" s="53">
        <f>IF(OR(N148=0,N148="",O149=""),"",IF(R149&lt;VLOOKUP(O149,system2!$A$2:$F$36,6,FALSE),R149,VLOOKUP(O149,system2!$A$2:$F$36,6,FALSE)))</f>
        <v>113991</v>
      </c>
      <c r="T149" s="53">
        <f t="shared" si="19"/>
        <v>33958</v>
      </c>
      <c r="U149" s="53">
        <f t="shared" si="20"/>
        <v>80033</v>
      </c>
      <c r="V149" s="53">
        <f t="shared" si="21"/>
        <v>0</v>
      </c>
      <c r="W149" s="250"/>
      <c r="X149" s="33">
        <v>0</v>
      </c>
      <c r="Y149" s="261"/>
      <c r="Z149" s="7"/>
    </row>
    <row r="150" spans="13:26" x14ac:dyDescent="0.2">
      <c r="M150" s="37">
        <v>148</v>
      </c>
      <c r="N150" s="38">
        <f t="shared" si="16"/>
        <v>273</v>
      </c>
      <c r="O150" s="38">
        <f>IF(OR(N149=0,N149=""),"",IF($C$7&lt;system2!I149,"",system2!I149))</f>
        <v>13</v>
      </c>
      <c r="P150" s="124">
        <f t="shared" si="17"/>
        <v>46569</v>
      </c>
      <c r="Q150" s="39">
        <f>IF(OR(N149=0,N149="",O150=""),"",IF(N150&lt;0,"",VLOOKUP(O150,system2!$A$2:$B$36,2,FALSE)))</f>
        <v>1.55E-2</v>
      </c>
      <c r="R150" s="40">
        <f t="shared" si="18"/>
        <v>26210568</v>
      </c>
      <c r="S150" s="40">
        <f>IF(OR(N149=0,N149="",O150=""),"",IF(R150&lt;VLOOKUP(O150,system2!$A$2:$F$36,6,FALSE),R150,VLOOKUP(O150,system2!$A$2:$F$36,6,FALSE)))</f>
        <v>113991</v>
      </c>
      <c r="T150" s="40">
        <f t="shared" si="19"/>
        <v>33855</v>
      </c>
      <c r="U150" s="40">
        <f t="shared" si="20"/>
        <v>80136</v>
      </c>
      <c r="V150" s="40">
        <f t="shared" si="21"/>
        <v>0</v>
      </c>
      <c r="W150" s="250"/>
      <c r="X150" s="33">
        <v>0</v>
      </c>
      <c r="Y150" s="261"/>
      <c r="Z150" s="7"/>
    </row>
    <row r="151" spans="13:26" x14ac:dyDescent="0.2">
      <c r="M151" s="36">
        <v>149</v>
      </c>
      <c r="N151" s="51">
        <f t="shared" si="16"/>
        <v>272</v>
      </c>
      <c r="O151" s="51">
        <f>IF(OR(N150=0,N150=""),"",IF($C$7&lt;system2!I150,"",system2!I150))</f>
        <v>13</v>
      </c>
      <c r="P151" s="125">
        <f t="shared" si="17"/>
        <v>46600</v>
      </c>
      <c r="Q151" s="52">
        <f>IF(OR(N150=0,N150="",O151=""),"",IF(N151&lt;0,"",VLOOKUP(O151,system2!$A$2:$B$36,2,FALSE)))</f>
        <v>1.55E-2</v>
      </c>
      <c r="R151" s="53">
        <f t="shared" si="18"/>
        <v>26130432</v>
      </c>
      <c r="S151" s="53">
        <f>IF(OR(N150=0,N150="",O151=""),"",IF(R151&lt;VLOOKUP(O151,system2!$A$2:$F$36,6,FALSE),R151,VLOOKUP(O151,system2!$A$2:$F$36,6,FALSE)))</f>
        <v>113991</v>
      </c>
      <c r="T151" s="53">
        <f t="shared" si="19"/>
        <v>33751</v>
      </c>
      <c r="U151" s="53">
        <f t="shared" si="20"/>
        <v>80240</v>
      </c>
      <c r="V151" s="53">
        <f t="shared" si="21"/>
        <v>0</v>
      </c>
      <c r="W151" s="250"/>
      <c r="X151" s="33">
        <v>0</v>
      </c>
      <c r="Y151" s="261"/>
      <c r="Z151" s="7"/>
    </row>
    <row r="152" spans="13:26" x14ac:dyDescent="0.2">
      <c r="M152" s="37">
        <v>150</v>
      </c>
      <c r="N152" s="38">
        <f t="shared" si="16"/>
        <v>271</v>
      </c>
      <c r="O152" s="38">
        <f>IF(OR(N151=0,N151=""),"",IF($C$7&lt;system2!I151,"",system2!I151))</f>
        <v>13</v>
      </c>
      <c r="P152" s="124">
        <f t="shared" si="17"/>
        <v>46631</v>
      </c>
      <c r="Q152" s="39">
        <f>IF(OR(N151=0,N151="",O152=""),"",IF(N152&lt;0,"",VLOOKUP(O152,system2!$A$2:$B$36,2,FALSE)))</f>
        <v>1.55E-2</v>
      </c>
      <c r="R152" s="40">
        <f t="shared" si="18"/>
        <v>26050192</v>
      </c>
      <c r="S152" s="40">
        <f>IF(OR(N151=0,N151="",O152=""),"",IF(R152&lt;VLOOKUP(O152,system2!$A$2:$F$36,6,FALSE),R152,VLOOKUP(O152,system2!$A$2:$F$36,6,FALSE)))</f>
        <v>113991</v>
      </c>
      <c r="T152" s="40">
        <f t="shared" si="19"/>
        <v>33648</v>
      </c>
      <c r="U152" s="40">
        <f t="shared" si="20"/>
        <v>80343</v>
      </c>
      <c r="V152" s="40">
        <f t="shared" si="21"/>
        <v>0</v>
      </c>
      <c r="W152" s="250"/>
      <c r="X152" s="33">
        <v>0</v>
      </c>
      <c r="Y152" s="261"/>
      <c r="Z152" s="7"/>
    </row>
    <row r="153" spans="13:26" x14ac:dyDescent="0.2">
      <c r="M153" s="36">
        <v>151</v>
      </c>
      <c r="N153" s="51">
        <f t="shared" si="16"/>
        <v>270</v>
      </c>
      <c r="O153" s="51">
        <f>IF(OR(N152=0,N152=""),"",IF($C$7&lt;system2!I152,"",system2!I152))</f>
        <v>13</v>
      </c>
      <c r="P153" s="125">
        <f t="shared" si="17"/>
        <v>46661</v>
      </c>
      <c r="Q153" s="52">
        <f>IF(OR(N152=0,N152="",O153=""),"",IF(N153&lt;0,"",VLOOKUP(O153,system2!$A$2:$B$36,2,FALSE)))</f>
        <v>1.55E-2</v>
      </c>
      <c r="R153" s="53">
        <f t="shared" si="18"/>
        <v>25969849</v>
      </c>
      <c r="S153" s="53">
        <f>IF(OR(N152=0,N152="",O153=""),"",IF(R153&lt;VLOOKUP(O153,system2!$A$2:$F$36,6,FALSE),R153,VLOOKUP(O153,system2!$A$2:$F$36,6,FALSE)))</f>
        <v>113991</v>
      </c>
      <c r="T153" s="53">
        <f t="shared" si="19"/>
        <v>33544</v>
      </c>
      <c r="U153" s="53">
        <f t="shared" si="20"/>
        <v>80447</v>
      </c>
      <c r="V153" s="53">
        <f t="shared" si="21"/>
        <v>0</v>
      </c>
      <c r="W153" s="250"/>
      <c r="X153" s="33">
        <v>0</v>
      </c>
      <c r="Y153" s="261"/>
      <c r="Z153" s="7"/>
    </row>
    <row r="154" spans="13:26" x14ac:dyDescent="0.2">
      <c r="M154" s="37">
        <v>152</v>
      </c>
      <c r="N154" s="38">
        <f t="shared" si="16"/>
        <v>269</v>
      </c>
      <c r="O154" s="38">
        <f>IF(OR(N153=0,N153=""),"",IF($C$7&lt;system2!I153,"",system2!I153))</f>
        <v>13</v>
      </c>
      <c r="P154" s="124">
        <f t="shared" si="17"/>
        <v>46692</v>
      </c>
      <c r="Q154" s="39">
        <f>IF(OR(N153=0,N153="",O154=""),"",IF(N154&lt;0,"",VLOOKUP(O154,system2!$A$2:$B$36,2,FALSE)))</f>
        <v>1.55E-2</v>
      </c>
      <c r="R154" s="40">
        <f t="shared" si="18"/>
        <v>25889402</v>
      </c>
      <c r="S154" s="40">
        <f>IF(OR(N153=0,N153="",O154=""),"",IF(R154&lt;VLOOKUP(O154,system2!$A$2:$F$36,6,FALSE),R154,VLOOKUP(O154,system2!$A$2:$F$36,6,FALSE)))</f>
        <v>113991</v>
      </c>
      <c r="T154" s="40">
        <f t="shared" si="19"/>
        <v>33440</v>
      </c>
      <c r="U154" s="40">
        <f t="shared" si="20"/>
        <v>80551</v>
      </c>
      <c r="V154" s="40">
        <f t="shared" si="21"/>
        <v>0</v>
      </c>
      <c r="W154" s="250"/>
      <c r="X154" s="33">
        <v>0</v>
      </c>
      <c r="Y154" s="261"/>
      <c r="Z154" s="7"/>
    </row>
    <row r="155" spans="13:26" x14ac:dyDescent="0.2">
      <c r="M155" s="36">
        <v>153</v>
      </c>
      <c r="N155" s="51">
        <f t="shared" si="16"/>
        <v>268</v>
      </c>
      <c r="O155" s="51">
        <f>IF(OR(N154=0,N154=""),"",IF($C$7&lt;system2!I154,"",system2!I154))</f>
        <v>13</v>
      </c>
      <c r="P155" s="125">
        <f t="shared" si="17"/>
        <v>46722</v>
      </c>
      <c r="Q155" s="52">
        <f>IF(OR(N154=0,N154="",O155=""),"",IF(N155&lt;0,"",VLOOKUP(O155,system2!$A$2:$B$36,2,FALSE)))</f>
        <v>1.55E-2</v>
      </c>
      <c r="R155" s="53">
        <f t="shared" si="18"/>
        <v>25808851</v>
      </c>
      <c r="S155" s="53">
        <f>IF(OR(N154=0,N154="",O155=""),"",IF(R155&lt;VLOOKUP(O155,system2!$A$2:$F$36,6,FALSE),R155,VLOOKUP(O155,system2!$A$2:$F$36,6,FALSE)))</f>
        <v>113991</v>
      </c>
      <c r="T155" s="53">
        <f t="shared" si="19"/>
        <v>33336</v>
      </c>
      <c r="U155" s="53">
        <f t="shared" si="20"/>
        <v>80655</v>
      </c>
      <c r="V155" s="53">
        <f t="shared" si="21"/>
        <v>0</v>
      </c>
      <c r="W155" s="250"/>
      <c r="X155" s="33">
        <v>0</v>
      </c>
      <c r="Y155" s="261"/>
      <c r="Z155" s="7"/>
    </row>
    <row r="156" spans="13:26" x14ac:dyDescent="0.2">
      <c r="M156" s="37">
        <v>154</v>
      </c>
      <c r="N156" s="38">
        <f t="shared" si="16"/>
        <v>267</v>
      </c>
      <c r="O156" s="38">
        <f>IF(OR(N155=0,N155=""),"",IF($C$7&lt;system2!I155,"",system2!I155))</f>
        <v>13</v>
      </c>
      <c r="P156" s="124">
        <f t="shared" si="17"/>
        <v>46753</v>
      </c>
      <c r="Q156" s="39">
        <f>IF(OR(N155=0,N155="",O156=""),"",IF(N156&lt;0,"",VLOOKUP(O156,system2!$A$2:$B$36,2,FALSE)))</f>
        <v>1.55E-2</v>
      </c>
      <c r="R156" s="40">
        <f t="shared" si="18"/>
        <v>25728196</v>
      </c>
      <c r="S156" s="40">
        <f>IF(OR(N155=0,N155="",O156=""),"",IF(R156&lt;VLOOKUP(O156,system2!$A$2:$F$36,6,FALSE),R156,VLOOKUP(O156,system2!$A$2:$F$36,6,FALSE)))</f>
        <v>113991</v>
      </c>
      <c r="T156" s="40">
        <f t="shared" si="19"/>
        <v>33232</v>
      </c>
      <c r="U156" s="40">
        <f t="shared" si="20"/>
        <v>80759</v>
      </c>
      <c r="V156" s="40">
        <f t="shared" si="21"/>
        <v>0</v>
      </c>
      <c r="W156" s="250"/>
      <c r="X156" s="33">
        <v>0</v>
      </c>
      <c r="Y156" s="261"/>
      <c r="Z156" s="7"/>
    </row>
    <row r="157" spans="13:26" x14ac:dyDescent="0.2">
      <c r="M157" s="36">
        <v>155</v>
      </c>
      <c r="N157" s="51">
        <f t="shared" si="16"/>
        <v>266</v>
      </c>
      <c r="O157" s="51">
        <f>IF(OR(N156=0,N156=""),"",IF($C$7&lt;system2!I156,"",system2!I156))</f>
        <v>13</v>
      </c>
      <c r="P157" s="125">
        <f t="shared" si="17"/>
        <v>46784</v>
      </c>
      <c r="Q157" s="52">
        <f>IF(OR(N156=0,N156="",O157=""),"",IF(N157&lt;0,"",VLOOKUP(O157,system2!$A$2:$B$36,2,FALSE)))</f>
        <v>1.55E-2</v>
      </c>
      <c r="R157" s="53">
        <f t="shared" si="18"/>
        <v>25647437</v>
      </c>
      <c r="S157" s="53">
        <f>IF(OR(N156=0,N156="",O157=""),"",IF(R157&lt;VLOOKUP(O157,system2!$A$2:$F$36,6,FALSE),R157,VLOOKUP(O157,system2!$A$2:$F$36,6,FALSE)))</f>
        <v>113991</v>
      </c>
      <c r="T157" s="53">
        <f t="shared" si="19"/>
        <v>33127</v>
      </c>
      <c r="U157" s="53">
        <f t="shared" si="20"/>
        <v>80864</v>
      </c>
      <c r="V157" s="53">
        <f t="shared" si="21"/>
        <v>0</v>
      </c>
      <c r="W157" s="250"/>
      <c r="X157" s="33">
        <v>0</v>
      </c>
      <c r="Y157" s="261"/>
      <c r="Z157" s="7"/>
    </row>
    <row r="158" spans="13:26" x14ac:dyDescent="0.2">
      <c r="M158" s="41">
        <v>156</v>
      </c>
      <c r="N158" s="42">
        <f t="shared" si="16"/>
        <v>265</v>
      </c>
      <c r="O158" s="42">
        <f>IF(OR(N157=0,N157=""),"",IF($C$7&lt;system2!I157,"",system2!I157))</f>
        <v>13</v>
      </c>
      <c r="P158" s="126">
        <f t="shared" si="17"/>
        <v>46813</v>
      </c>
      <c r="Q158" s="43">
        <f>IF(OR(N157=0,N157="",O158=""),"",IF(N158&lt;0,"",VLOOKUP(O158,system2!$A$2:$B$36,2,FALSE)))</f>
        <v>1.55E-2</v>
      </c>
      <c r="R158" s="44">
        <f t="shared" si="18"/>
        <v>25566573</v>
      </c>
      <c r="S158" s="44">
        <f>IF(OR(N157=0,N157="",O158=""),"",IF(R158&lt;VLOOKUP(O158,system2!$A$2:$F$36,6,FALSE),R158,VLOOKUP(O158,system2!$A$2:$F$36,6,FALSE)))</f>
        <v>113991</v>
      </c>
      <c r="T158" s="44">
        <f t="shared" si="19"/>
        <v>33023</v>
      </c>
      <c r="U158" s="44">
        <f t="shared" si="20"/>
        <v>80968</v>
      </c>
      <c r="V158" s="44">
        <f t="shared" si="21"/>
        <v>0</v>
      </c>
      <c r="W158" s="251"/>
      <c r="X158" s="34">
        <v>0</v>
      </c>
      <c r="Y158" s="262"/>
      <c r="Z158" s="7"/>
    </row>
    <row r="159" spans="13:26" x14ac:dyDescent="0.2">
      <c r="M159" s="35">
        <v>157</v>
      </c>
      <c r="N159" s="48">
        <f t="shared" si="16"/>
        <v>264</v>
      </c>
      <c r="O159" s="48">
        <f>IF(OR(N158=0,N158=""),"",IF($C$7&lt;system2!I158,"",system2!I158))</f>
        <v>14</v>
      </c>
      <c r="P159" s="123">
        <f t="shared" si="17"/>
        <v>46844</v>
      </c>
      <c r="Q159" s="49">
        <f>IF(OR(N158=0,N158="",O159=""),"",IF(N159&lt;0,"",VLOOKUP(O159,system2!$A$2:$B$36,2,FALSE)))</f>
        <v>1.55E-2</v>
      </c>
      <c r="R159" s="50">
        <f t="shared" si="18"/>
        <v>25485605</v>
      </c>
      <c r="S159" s="50">
        <f>IF(OR(N158=0,N158="",O159=""),"",IF(R159&lt;VLOOKUP(O159,system2!$A$2:$F$36,6,FALSE),R159,VLOOKUP(O159,system2!$A$2:$F$36,6,FALSE)))</f>
        <v>113991</v>
      </c>
      <c r="T159" s="50">
        <f t="shared" si="19"/>
        <v>32918</v>
      </c>
      <c r="U159" s="50">
        <f t="shared" si="20"/>
        <v>81073</v>
      </c>
      <c r="V159" s="50">
        <f t="shared" si="21"/>
        <v>0</v>
      </c>
      <c r="W159" s="249">
        <f>IF(ISNA(VLOOKUP(O159,$B$28:$C$62,2,FALSE)),0,VLOOKUP(O159,$B$28:$C$62,2,FALSE))</f>
        <v>0</v>
      </c>
      <c r="X159" s="32">
        <v>0</v>
      </c>
      <c r="Y159" s="263">
        <f>IF(O159="","",ROUND(system2!$AJ$5/100*R159,-2))</f>
        <v>139400</v>
      </c>
      <c r="Z159" s="7"/>
    </row>
    <row r="160" spans="13:26" x14ac:dyDescent="0.2">
      <c r="M160" s="160">
        <v>158</v>
      </c>
      <c r="N160" s="161">
        <f t="shared" si="16"/>
        <v>263</v>
      </c>
      <c r="O160" s="161">
        <f>IF(OR(N159=0,N159=""),"",IF($C$7&lt;system2!I159,"",system2!I159))</f>
        <v>14</v>
      </c>
      <c r="P160" s="162">
        <f t="shared" si="17"/>
        <v>46874</v>
      </c>
      <c r="Q160" s="163">
        <f>IF(OR(N159=0,N159="",O160=""),"",IF(N160&lt;0,"",VLOOKUP(O160,system2!$A$2:$B$36,2,FALSE)))</f>
        <v>1.55E-2</v>
      </c>
      <c r="R160" s="164">
        <f t="shared" si="18"/>
        <v>25404532</v>
      </c>
      <c r="S160" s="164">
        <f>IF(OR(N159=0,N159="",O160=""),"",IF(R160&lt;VLOOKUP(O160,system2!$A$2:$F$36,6,FALSE),R160,VLOOKUP(O160,system2!$A$2:$F$36,6,FALSE)))</f>
        <v>113991</v>
      </c>
      <c r="T160" s="164">
        <f t="shared" si="19"/>
        <v>32814</v>
      </c>
      <c r="U160" s="164">
        <f t="shared" si="20"/>
        <v>81177</v>
      </c>
      <c r="V160" s="164">
        <f t="shared" si="21"/>
        <v>0</v>
      </c>
      <c r="W160" s="250"/>
      <c r="X160" s="33">
        <v>0</v>
      </c>
      <c r="Y160" s="264"/>
      <c r="Z160" s="7"/>
    </row>
    <row r="161" spans="13:26" x14ac:dyDescent="0.2">
      <c r="M161" s="36">
        <v>159</v>
      </c>
      <c r="N161" s="51">
        <f t="shared" si="16"/>
        <v>262</v>
      </c>
      <c r="O161" s="51">
        <f>IF(OR(N160=0,N160=""),"",IF($C$7&lt;system2!I160,"",system2!I160))</f>
        <v>14</v>
      </c>
      <c r="P161" s="125">
        <f t="shared" si="17"/>
        <v>46905</v>
      </c>
      <c r="Q161" s="52">
        <f>IF(OR(N160=0,N160="",O161=""),"",IF(N161&lt;0,"",VLOOKUP(O161,system2!$A$2:$B$36,2,FALSE)))</f>
        <v>1.55E-2</v>
      </c>
      <c r="R161" s="53">
        <f t="shared" si="18"/>
        <v>25323355</v>
      </c>
      <c r="S161" s="53">
        <f>IF(OR(N160=0,N160="",O161=""),"",IF(R161&lt;VLOOKUP(O161,system2!$A$2:$F$36,6,FALSE),R161,VLOOKUP(O161,system2!$A$2:$F$36,6,FALSE)))</f>
        <v>113991</v>
      </c>
      <c r="T161" s="53">
        <f t="shared" si="19"/>
        <v>32709</v>
      </c>
      <c r="U161" s="53">
        <f t="shared" si="20"/>
        <v>81282</v>
      </c>
      <c r="V161" s="53">
        <f t="shared" si="21"/>
        <v>0</v>
      </c>
      <c r="W161" s="250"/>
      <c r="X161" s="33">
        <v>0</v>
      </c>
      <c r="Y161" s="264"/>
      <c r="Z161" s="7"/>
    </row>
    <row r="162" spans="13:26" x14ac:dyDescent="0.2">
      <c r="M162" s="160">
        <v>160</v>
      </c>
      <c r="N162" s="161">
        <f t="shared" si="16"/>
        <v>261</v>
      </c>
      <c r="O162" s="161">
        <f>IF(OR(N161=0,N161=""),"",IF($C$7&lt;system2!I161,"",system2!I161))</f>
        <v>14</v>
      </c>
      <c r="P162" s="162">
        <f t="shared" si="17"/>
        <v>46935</v>
      </c>
      <c r="Q162" s="163">
        <f>IF(OR(N161=0,N161="",O162=""),"",IF(N162&lt;0,"",VLOOKUP(O162,system2!$A$2:$B$36,2,FALSE)))</f>
        <v>1.55E-2</v>
      </c>
      <c r="R162" s="164">
        <f t="shared" si="18"/>
        <v>25242073</v>
      </c>
      <c r="S162" s="164">
        <f>IF(OR(N161=0,N161="",O162=""),"",IF(R162&lt;VLOOKUP(O162,system2!$A$2:$F$36,6,FALSE),R162,VLOOKUP(O162,system2!$A$2:$F$36,6,FALSE)))</f>
        <v>113991</v>
      </c>
      <c r="T162" s="164">
        <f t="shared" si="19"/>
        <v>32604</v>
      </c>
      <c r="U162" s="164">
        <f t="shared" si="20"/>
        <v>81387</v>
      </c>
      <c r="V162" s="164">
        <f t="shared" si="21"/>
        <v>0</v>
      </c>
      <c r="W162" s="250"/>
      <c r="X162" s="33">
        <v>0</v>
      </c>
      <c r="Y162" s="264"/>
      <c r="Z162" s="7"/>
    </row>
    <row r="163" spans="13:26" x14ac:dyDescent="0.2">
      <c r="M163" s="36">
        <v>161</v>
      </c>
      <c r="N163" s="51">
        <f t="shared" si="16"/>
        <v>260</v>
      </c>
      <c r="O163" s="51">
        <f>IF(OR(N162=0,N162=""),"",IF($C$7&lt;system2!I162,"",system2!I162))</f>
        <v>14</v>
      </c>
      <c r="P163" s="125">
        <f t="shared" si="17"/>
        <v>46966</v>
      </c>
      <c r="Q163" s="52">
        <f>IF(OR(N162=0,N162="",O163=""),"",IF(N163&lt;0,"",VLOOKUP(O163,system2!$A$2:$B$36,2,FALSE)))</f>
        <v>1.55E-2</v>
      </c>
      <c r="R163" s="53">
        <f t="shared" si="18"/>
        <v>25160686</v>
      </c>
      <c r="S163" s="53">
        <f>IF(OR(N162=0,N162="",O163=""),"",IF(R163&lt;VLOOKUP(O163,system2!$A$2:$F$36,6,FALSE),R163,VLOOKUP(O163,system2!$A$2:$F$36,6,FALSE)))</f>
        <v>113991</v>
      </c>
      <c r="T163" s="53">
        <f t="shared" si="19"/>
        <v>32499</v>
      </c>
      <c r="U163" s="53">
        <f t="shared" si="20"/>
        <v>81492</v>
      </c>
      <c r="V163" s="53">
        <f t="shared" si="21"/>
        <v>0</v>
      </c>
      <c r="W163" s="250"/>
      <c r="X163" s="33">
        <v>0</v>
      </c>
      <c r="Y163" s="264"/>
      <c r="Z163" s="7"/>
    </row>
    <row r="164" spans="13:26" x14ac:dyDescent="0.2">
      <c r="M164" s="160">
        <v>162</v>
      </c>
      <c r="N164" s="161">
        <f t="shared" si="16"/>
        <v>259</v>
      </c>
      <c r="O164" s="161">
        <f>IF(OR(N163=0,N163=""),"",IF($C$7&lt;system2!I163,"",system2!I163))</f>
        <v>14</v>
      </c>
      <c r="P164" s="162">
        <f t="shared" si="17"/>
        <v>46997</v>
      </c>
      <c r="Q164" s="163">
        <f>IF(OR(N163=0,N163="",O164=""),"",IF(N164&lt;0,"",VLOOKUP(O164,system2!$A$2:$B$36,2,FALSE)))</f>
        <v>1.55E-2</v>
      </c>
      <c r="R164" s="164">
        <f t="shared" si="18"/>
        <v>25079194</v>
      </c>
      <c r="S164" s="164">
        <f>IF(OR(N163=0,N163="",O164=""),"",IF(R164&lt;VLOOKUP(O164,system2!$A$2:$F$36,6,FALSE),R164,VLOOKUP(O164,system2!$A$2:$F$36,6,FALSE)))</f>
        <v>113991</v>
      </c>
      <c r="T164" s="164">
        <f t="shared" si="19"/>
        <v>32393</v>
      </c>
      <c r="U164" s="164">
        <f t="shared" si="20"/>
        <v>81598</v>
      </c>
      <c r="V164" s="164">
        <f t="shared" si="21"/>
        <v>0</v>
      </c>
      <c r="W164" s="250"/>
      <c r="X164" s="33">
        <v>0</v>
      </c>
      <c r="Y164" s="264"/>
      <c r="Z164" s="7"/>
    </row>
    <row r="165" spans="13:26" x14ac:dyDescent="0.2">
      <c r="M165" s="36">
        <v>163</v>
      </c>
      <c r="N165" s="51">
        <f t="shared" si="16"/>
        <v>258</v>
      </c>
      <c r="O165" s="51">
        <f>IF(OR(N164=0,N164=""),"",IF($C$7&lt;system2!I164,"",system2!I164))</f>
        <v>14</v>
      </c>
      <c r="P165" s="125">
        <f t="shared" si="17"/>
        <v>47027</v>
      </c>
      <c r="Q165" s="52">
        <f>IF(OR(N164=0,N164="",O165=""),"",IF(N165&lt;0,"",VLOOKUP(O165,system2!$A$2:$B$36,2,FALSE)))</f>
        <v>1.55E-2</v>
      </c>
      <c r="R165" s="53">
        <f t="shared" si="18"/>
        <v>24997596</v>
      </c>
      <c r="S165" s="53">
        <f>IF(OR(N164=0,N164="",O165=""),"",IF(R165&lt;VLOOKUP(O165,system2!$A$2:$F$36,6,FALSE),R165,VLOOKUP(O165,system2!$A$2:$F$36,6,FALSE)))</f>
        <v>113991</v>
      </c>
      <c r="T165" s="53">
        <f t="shared" si="19"/>
        <v>32288</v>
      </c>
      <c r="U165" s="53">
        <f t="shared" si="20"/>
        <v>81703</v>
      </c>
      <c r="V165" s="53">
        <f t="shared" si="21"/>
        <v>0</v>
      </c>
      <c r="W165" s="250"/>
      <c r="X165" s="33">
        <v>0</v>
      </c>
      <c r="Y165" s="264"/>
      <c r="Z165" s="7"/>
    </row>
    <row r="166" spans="13:26" x14ac:dyDescent="0.2">
      <c r="M166" s="160">
        <v>164</v>
      </c>
      <c r="N166" s="161">
        <f t="shared" si="16"/>
        <v>257</v>
      </c>
      <c r="O166" s="161">
        <f>IF(OR(N165=0,N165=""),"",IF($C$7&lt;system2!I165,"",system2!I165))</f>
        <v>14</v>
      </c>
      <c r="P166" s="162">
        <f t="shared" si="17"/>
        <v>47058</v>
      </c>
      <c r="Q166" s="163">
        <f>IF(OR(N165=0,N165="",O166=""),"",IF(N166&lt;0,"",VLOOKUP(O166,system2!$A$2:$B$36,2,FALSE)))</f>
        <v>1.55E-2</v>
      </c>
      <c r="R166" s="164">
        <f t="shared" si="18"/>
        <v>24915893</v>
      </c>
      <c r="S166" s="164">
        <f>IF(OR(N165=0,N165="",O166=""),"",IF(R166&lt;VLOOKUP(O166,system2!$A$2:$F$36,6,FALSE),R166,VLOOKUP(O166,system2!$A$2:$F$36,6,FALSE)))</f>
        <v>113991</v>
      </c>
      <c r="T166" s="164">
        <f t="shared" si="19"/>
        <v>32183</v>
      </c>
      <c r="U166" s="164">
        <f t="shared" si="20"/>
        <v>81808</v>
      </c>
      <c r="V166" s="164">
        <f t="shared" si="21"/>
        <v>0</v>
      </c>
      <c r="W166" s="250"/>
      <c r="X166" s="33">
        <v>0</v>
      </c>
      <c r="Y166" s="264"/>
      <c r="Z166" s="7"/>
    </row>
    <row r="167" spans="13:26" x14ac:dyDescent="0.2">
      <c r="M167" s="36">
        <v>165</v>
      </c>
      <c r="N167" s="51">
        <f t="shared" si="16"/>
        <v>256</v>
      </c>
      <c r="O167" s="51">
        <f>IF(OR(N166=0,N166=""),"",IF($C$7&lt;system2!I166,"",system2!I166))</f>
        <v>14</v>
      </c>
      <c r="P167" s="125">
        <f t="shared" si="17"/>
        <v>47088</v>
      </c>
      <c r="Q167" s="52">
        <f>IF(OR(N166=0,N166="",O167=""),"",IF(N167&lt;0,"",VLOOKUP(O167,system2!$A$2:$B$36,2,FALSE)))</f>
        <v>1.55E-2</v>
      </c>
      <c r="R167" s="53">
        <f t="shared" si="18"/>
        <v>24834085</v>
      </c>
      <c r="S167" s="53">
        <f>IF(OR(N166=0,N166="",O167=""),"",IF(R167&lt;VLOOKUP(O167,system2!$A$2:$F$36,6,FALSE),R167,VLOOKUP(O167,system2!$A$2:$F$36,6,FALSE)))</f>
        <v>113991</v>
      </c>
      <c r="T167" s="53">
        <f t="shared" si="19"/>
        <v>32077</v>
      </c>
      <c r="U167" s="53">
        <f t="shared" si="20"/>
        <v>81914</v>
      </c>
      <c r="V167" s="53">
        <f t="shared" si="21"/>
        <v>0</v>
      </c>
      <c r="W167" s="250"/>
      <c r="X167" s="33">
        <v>0</v>
      </c>
      <c r="Y167" s="264"/>
      <c r="Z167" s="7"/>
    </row>
    <row r="168" spans="13:26" x14ac:dyDescent="0.2">
      <c r="M168" s="160">
        <v>166</v>
      </c>
      <c r="N168" s="161">
        <f t="shared" si="16"/>
        <v>255</v>
      </c>
      <c r="O168" s="161">
        <f>IF(OR(N167=0,N167=""),"",IF($C$7&lt;system2!I167,"",system2!I167))</f>
        <v>14</v>
      </c>
      <c r="P168" s="162">
        <f t="shared" si="17"/>
        <v>47119</v>
      </c>
      <c r="Q168" s="163">
        <f>IF(OR(N167=0,N167="",O168=""),"",IF(N168&lt;0,"",VLOOKUP(O168,system2!$A$2:$B$36,2,FALSE)))</f>
        <v>1.55E-2</v>
      </c>
      <c r="R168" s="164">
        <f t="shared" si="18"/>
        <v>24752171</v>
      </c>
      <c r="S168" s="164">
        <f>IF(OR(N167=0,N167="",O168=""),"",IF(R168&lt;VLOOKUP(O168,system2!$A$2:$F$36,6,FALSE),R168,VLOOKUP(O168,system2!$A$2:$F$36,6,FALSE)))</f>
        <v>113991</v>
      </c>
      <c r="T168" s="164">
        <f t="shared" si="19"/>
        <v>31971</v>
      </c>
      <c r="U168" s="164">
        <f t="shared" si="20"/>
        <v>82020</v>
      </c>
      <c r="V168" s="164">
        <f t="shared" si="21"/>
        <v>0</v>
      </c>
      <c r="W168" s="250"/>
      <c r="X168" s="33">
        <v>0</v>
      </c>
      <c r="Y168" s="264"/>
      <c r="Z168" s="7"/>
    </row>
    <row r="169" spans="13:26" x14ac:dyDescent="0.2">
      <c r="M169" s="36">
        <v>167</v>
      </c>
      <c r="N169" s="51">
        <f t="shared" si="16"/>
        <v>254</v>
      </c>
      <c r="O169" s="51">
        <f>IF(OR(N168=0,N168=""),"",IF($C$7&lt;system2!I168,"",system2!I168))</f>
        <v>14</v>
      </c>
      <c r="P169" s="125">
        <f t="shared" si="17"/>
        <v>47150</v>
      </c>
      <c r="Q169" s="52">
        <f>IF(OR(N168=0,N168="",O169=""),"",IF(N169&lt;0,"",VLOOKUP(O169,system2!$A$2:$B$36,2,FALSE)))</f>
        <v>1.55E-2</v>
      </c>
      <c r="R169" s="53">
        <f t="shared" si="18"/>
        <v>24670151</v>
      </c>
      <c r="S169" s="53">
        <f>IF(OR(N168=0,N168="",O169=""),"",IF(R169&lt;VLOOKUP(O169,system2!$A$2:$F$36,6,FALSE),R169,VLOOKUP(O169,system2!$A$2:$F$36,6,FALSE)))</f>
        <v>113991</v>
      </c>
      <c r="T169" s="53">
        <f t="shared" si="19"/>
        <v>31865</v>
      </c>
      <c r="U169" s="53">
        <f t="shared" si="20"/>
        <v>82126</v>
      </c>
      <c r="V169" s="53">
        <f t="shared" si="21"/>
        <v>0</v>
      </c>
      <c r="W169" s="250"/>
      <c r="X169" s="33">
        <v>0</v>
      </c>
      <c r="Y169" s="264"/>
      <c r="Z169" s="7"/>
    </row>
    <row r="170" spans="13:26" x14ac:dyDescent="0.2">
      <c r="M170" s="165">
        <v>168</v>
      </c>
      <c r="N170" s="166">
        <f t="shared" si="16"/>
        <v>253</v>
      </c>
      <c r="O170" s="166">
        <f>IF(OR(N169=0,N169=""),"",IF($C$7&lt;system2!I169,"",system2!I169))</f>
        <v>14</v>
      </c>
      <c r="P170" s="167">
        <f t="shared" si="17"/>
        <v>47178</v>
      </c>
      <c r="Q170" s="168">
        <f>IF(OR(N169=0,N169="",O170=""),"",IF(N170&lt;0,"",VLOOKUP(O170,system2!$A$2:$B$36,2,FALSE)))</f>
        <v>1.55E-2</v>
      </c>
      <c r="R170" s="169">
        <f t="shared" si="18"/>
        <v>24588025</v>
      </c>
      <c r="S170" s="169">
        <f>IF(OR(N169=0,N169="",O170=""),"",IF(R170&lt;VLOOKUP(O170,system2!$A$2:$F$36,6,FALSE),R170,VLOOKUP(O170,system2!$A$2:$F$36,6,FALSE)))</f>
        <v>113991</v>
      </c>
      <c r="T170" s="169">
        <f t="shared" si="19"/>
        <v>31759</v>
      </c>
      <c r="U170" s="169">
        <f t="shared" si="20"/>
        <v>82232</v>
      </c>
      <c r="V170" s="169">
        <f t="shared" si="21"/>
        <v>0</v>
      </c>
      <c r="W170" s="251"/>
      <c r="X170" s="34">
        <v>0</v>
      </c>
      <c r="Y170" s="265"/>
      <c r="Z170" s="7"/>
    </row>
    <row r="171" spans="13:26" x14ac:dyDescent="0.2">
      <c r="M171" s="35">
        <v>169</v>
      </c>
      <c r="N171" s="48">
        <f t="shared" si="16"/>
        <v>252</v>
      </c>
      <c r="O171" s="48">
        <f>IF(OR(N170=0,N170=""),"",IF($C$7&lt;system2!I170,"",system2!I170))</f>
        <v>15</v>
      </c>
      <c r="P171" s="123">
        <f t="shared" si="17"/>
        <v>47209</v>
      </c>
      <c r="Q171" s="49">
        <f>IF(OR(N170=0,N170="",O171=""),"",IF(N171&lt;0,"",VLOOKUP(O171,system2!$A$2:$B$36,2,FALSE)))</f>
        <v>1.55E-2</v>
      </c>
      <c r="R171" s="50">
        <f t="shared" si="18"/>
        <v>24505793</v>
      </c>
      <c r="S171" s="50">
        <f>IF(OR(N170=0,N170="",O171=""),"",IF(R171&lt;VLOOKUP(O171,system2!$A$2:$F$36,6,FALSE),R171,VLOOKUP(O171,system2!$A$2:$F$36,6,FALSE)))</f>
        <v>113991</v>
      </c>
      <c r="T171" s="50">
        <f t="shared" si="19"/>
        <v>31653</v>
      </c>
      <c r="U171" s="50">
        <f t="shared" si="20"/>
        <v>82338</v>
      </c>
      <c r="V171" s="50">
        <f t="shared" si="21"/>
        <v>0</v>
      </c>
      <c r="W171" s="249">
        <f>IF(ISNA(VLOOKUP(O171,$B$28:$C$62,2,FALSE)),0,VLOOKUP(O171,$B$28:$C$62,2,FALSE))</f>
        <v>0</v>
      </c>
      <c r="X171" s="32">
        <v>0</v>
      </c>
      <c r="Y171" s="260">
        <f>IF(O171="","",ROUND(system2!$AJ$5/100*R171,-2))</f>
        <v>134000</v>
      </c>
      <c r="Z171" s="7"/>
    </row>
    <row r="172" spans="13:26" x14ac:dyDescent="0.2">
      <c r="M172" s="37">
        <v>170</v>
      </c>
      <c r="N172" s="38">
        <f t="shared" si="16"/>
        <v>251</v>
      </c>
      <c r="O172" s="38">
        <f>IF(OR(N171=0,N171=""),"",IF($C$7&lt;system2!I171,"",system2!I171))</f>
        <v>15</v>
      </c>
      <c r="P172" s="124">
        <f t="shared" si="17"/>
        <v>47239</v>
      </c>
      <c r="Q172" s="39">
        <f>IF(OR(N171=0,N171="",O172=""),"",IF(N172&lt;0,"",VLOOKUP(O172,system2!$A$2:$B$36,2,FALSE)))</f>
        <v>1.55E-2</v>
      </c>
      <c r="R172" s="40">
        <f t="shared" si="18"/>
        <v>24423455</v>
      </c>
      <c r="S172" s="40">
        <f>IF(OR(N171=0,N171="",O172=""),"",IF(R172&lt;VLOOKUP(O172,system2!$A$2:$F$36,6,FALSE),R172,VLOOKUP(O172,system2!$A$2:$F$36,6,FALSE)))</f>
        <v>113991</v>
      </c>
      <c r="T172" s="40">
        <f t="shared" si="19"/>
        <v>31546</v>
      </c>
      <c r="U172" s="40">
        <f t="shared" si="20"/>
        <v>82445</v>
      </c>
      <c r="V172" s="40">
        <f t="shared" si="21"/>
        <v>0</v>
      </c>
      <c r="W172" s="250"/>
      <c r="X172" s="33">
        <v>0</v>
      </c>
      <c r="Y172" s="261"/>
      <c r="Z172" s="7"/>
    </row>
    <row r="173" spans="13:26" x14ac:dyDescent="0.2">
      <c r="M173" s="36">
        <v>171</v>
      </c>
      <c r="N173" s="51">
        <f t="shared" si="16"/>
        <v>250</v>
      </c>
      <c r="O173" s="51">
        <f>IF(OR(N172=0,N172=""),"",IF($C$7&lt;system2!I172,"",system2!I172))</f>
        <v>15</v>
      </c>
      <c r="P173" s="125">
        <f t="shared" si="17"/>
        <v>47270</v>
      </c>
      <c r="Q173" s="52">
        <f>IF(OR(N172=0,N172="",O173=""),"",IF(N173&lt;0,"",VLOOKUP(O173,system2!$A$2:$B$36,2,FALSE)))</f>
        <v>1.55E-2</v>
      </c>
      <c r="R173" s="53">
        <f t="shared" si="18"/>
        <v>24341010</v>
      </c>
      <c r="S173" s="53">
        <f>IF(OR(N172=0,N172="",O173=""),"",IF(R173&lt;VLOOKUP(O173,system2!$A$2:$F$36,6,FALSE),R173,VLOOKUP(O173,system2!$A$2:$F$36,6,FALSE)))</f>
        <v>113991</v>
      </c>
      <c r="T173" s="53">
        <f t="shared" si="19"/>
        <v>31440</v>
      </c>
      <c r="U173" s="53">
        <f t="shared" si="20"/>
        <v>82551</v>
      </c>
      <c r="V173" s="53">
        <f t="shared" si="21"/>
        <v>0</v>
      </c>
      <c r="W173" s="250"/>
      <c r="X173" s="33">
        <v>0</v>
      </c>
      <c r="Y173" s="261"/>
      <c r="Z173" s="7"/>
    </row>
    <row r="174" spans="13:26" x14ac:dyDescent="0.2">
      <c r="M174" s="37">
        <v>172</v>
      </c>
      <c r="N174" s="38">
        <f t="shared" si="16"/>
        <v>249</v>
      </c>
      <c r="O174" s="38">
        <f>IF(OR(N173=0,N173=""),"",IF($C$7&lt;system2!I173,"",system2!I173))</f>
        <v>15</v>
      </c>
      <c r="P174" s="124">
        <f t="shared" si="17"/>
        <v>47300</v>
      </c>
      <c r="Q174" s="39">
        <f>IF(OR(N173=0,N173="",O174=""),"",IF(N174&lt;0,"",VLOOKUP(O174,system2!$A$2:$B$36,2,FALSE)))</f>
        <v>1.55E-2</v>
      </c>
      <c r="R174" s="40">
        <f t="shared" si="18"/>
        <v>24258459</v>
      </c>
      <c r="S174" s="40">
        <f>IF(OR(N173=0,N173="",O174=""),"",IF(R174&lt;VLOOKUP(O174,system2!$A$2:$F$36,6,FALSE),R174,VLOOKUP(O174,system2!$A$2:$F$36,6,FALSE)))</f>
        <v>113991</v>
      </c>
      <c r="T174" s="40">
        <f t="shared" si="19"/>
        <v>31333</v>
      </c>
      <c r="U174" s="40">
        <f t="shared" si="20"/>
        <v>82658</v>
      </c>
      <c r="V174" s="40">
        <f t="shared" si="21"/>
        <v>0</v>
      </c>
      <c r="W174" s="250"/>
      <c r="X174" s="33">
        <v>0</v>
      </c>
      <c r="Y174" s="261"/>
      <c r="Z174" s="7"/>
    </row>
    <row r="175" spans="13:26" x14ac:dyDescent="0.2">
      <c r="M175" s="36">
        <v>173</v>
      </c>
      <c r="N175" s="51">
        <f t="shared" si="16"/>
        <v>248</v>
      </c>
      <c r="O175" s="51">
        <f>IF(OR(N174=0,N174=""),"",IF($C$7&lt;system2!I174,"",system2!I174))</f>
        <v>15</v>
      </c>
      <c r="P175" s="125">
        <f t="shared" si="17"/>
        <v>47331</v>
      </c>
      <c r="Q175" s="52">
        <f>IF(OR(N174=0,N174="",O175=""),"",IF(N175&lt;0,"",VLOOKUP(O175,system2!$A$2:$B$36,2,FALSE)))</f>
        <v>1.55E-2</v>
      </c>
      <c r="R175" s="53">
        <f t="shared" si="18"/>
        <v>24175801</v>
      </c>
      <c r="S175" s="53">
        <f>IF(OR(N174=0,N174="",O175=""),"",IF(R175&lt;VLOOKUP(O175,system2!$A$2:$F$36,6,FALSE),R175,VLOOKUP(O175,system2!$A$2:$F$36,6,FALSE)))</f>
        <v>113991</v>
      </c>
      <c r="T175" s="53">
        <f t="shared" si="19"/>
        <v>31227</v>
      </c>
      <c r="U175" s="53">
        <f t="shared" si="20"/>
        <v>82764</v>
      </c>
      <c r="V175" s="53">
        <f t="shared" si="21"/>
        <v>0</v>
      </c>
      <c r="W175" s="250"/>
      <c r="X175" s="33">
        <v>0</v>
      </c>
      <c r="Y175" s="261"/>
      <c r="Z175" s="7"/>
    </row>
    <row r="176" spans="13:26" x14ac:dyDescent="0.2">
      <c r="M176" s="37">
        <v>174</v>
      </c>
      <c r="N176" s="38">
        <f t="shared" si="16"/>
        <v>247</v>
      </c>
      <c r="O176" s="38">
        <f>IF(OR(N175=0,N175=""),"",IF($C$7&lt;system2!I175,"",system2!I175))</f>
        <v>15</v>
      </c>
      <c r="P176" s="124">
        <f t="shared" si="17"/>
        <v>47362</v>
      </c>
      <c r="Q176" s="39">
        <f>IF(OR(N175=0,N175="",O176=""),"",IF(N176&lt;0,"",VLOOKUP(O176,system2!$A$2:$B$36,2,FALSE)))</f>
        <v>1.55E-2</v>
      </c>
      <c r="R176" s="40">
        <f t="shared" si="18"/>
        <v>24093037</v>
      </c>
      <c r="S176" s="40">
        <f>IF(OR(N175=0,N175="",O176=""),"",IF(R176&lt;VLOOKUP(O176,system2!$A$2:$F$36,6,FALSE),R176,VLOOKUP(O176,system2!$A$2:$F$36,6,FALSE)))</f>
        <v>113991</v>
      </c>
      <c r="T176" s="40">
        <f t="shared" si="19"/>
        <v>31120</v>
      </c>
      <c r="U176" s="40">
        <f t="shared" si="20"/>
        <v>82871</v>
      </c>
      <c r="V176" s="40">
        <f t="shared" si="21"/>
        <v>0</v>
      </c>
      <c r="W176" s="250"/>
      <c r="X176" s="33">
        <v>0</v>
      </c>
      <c r="Y176" s="261"/>
      <c r="Z176" s="7"/>
    </row>
    <row r="177" spans="13:26" x14ac:dyDescent="0.2">
      <c r="M177" s="36">
        <v>175</v>
      </c>
      <c r="N177" s="51">
        <f t="shared" si="16"/>
        <v>246</v>
      </c>
      <c r="O177" s="51">
        <f>IF(OR(N176=0,N176=""),"",IF($C$7&lt;system2!I176,"",system2!I176))</f>
        <v>15</v>
      </c>
      <c r="P177" s="125">
        <f t="shared" si="17"/>
        <v>47392</v>
      </c>
      <c r="Q177" s="52">
        <f>IF(OR(N176=0,N176="",O177=""),"",IF(N177&lt;0,"",VLOOKUP(O177,system2!$A$2:$B$36,2,FALSE)))</f>
        <v>1.55E-2</v>
      </c>
      <c r="R177" s="53">
        <f t="shared" si="18"/>
        <v>24010166</v>
      </c>
      <c r="S177" s="53">
        <f>IF(OR(N176=0,N176="",O177=""),"",IF(R177&lt;VLOOKUP(O177,system2!$A$2:$F$36,6,FALSE),R177,VLOOKUP(O177,system2!$A$2:$F$36,6,FALSE)))</f>
        <v>113991</v>
      </c>
      <c r="T177" s="53">
        <f t="shared" si="19"/>
        <v>31013</v>
      </c>
      <c r="U177" s="53">
        <f t="shared" si="20"/>
        <v>82978</v>
      </c>
      <c r="V177" s="53">
        <f t="shared" si="21"/>
        <v>0</v>
      </c>
      <c r="W177" s="250"/>
      <c r="X177" s="33">
        <v>0</v>
      </c>
      <c r="Y177" s="261"/>
      <c r="Z177" s="7"/>
    </row>
    <row r="178" spans="13:26" x14ac:dyDescent="0.2">
      <c r="M178" s="37">
        <v>176</v>
      </c>
      <c r="N178" s="38">
        <f t="shared" si="16"/>
        <v>245</v>
      </c>
      <c r="O178" s="38">
        <f>IF(OR(N177=0,N177=""),"",IF($C$7&lt;system2!I177,"",system2!I177))</f>
        <v>15</v>
      </c>
      <c r="P178" s="124">
        <f t="shared" si="17"/>
        <v>47423</v>
      </c>
      <c r="Q178" s="39">
        <f>IF(OR(N177=0,N177="",O178=""),"",IF(N178&lt;0,"",VLOOKUP(O178,system2!$A$2:$B$36,2,FALSE)))</f>
        <v>1.55E-2</v>
      </c>
      <c r="R178" s="40">
        <f t="shared" si="18"/>
        <v>23927188</v>
      </c>
      <c r="S178" s="40">
        <f>IF(OR(N177=0,N177="",O178=""),"",IF(R178&lt;VLOOKUP(O178,system2!$A$2:$F$36,6,FALSE),R178,VLOOKUP(O178,system2!$A$2:$F$36,6,FALSE)))</f>
        <v>113991</v>
      </c>
      <c r="T178" s="40">
        <f t="shared" si="19"/>
        <v>30905</v>
      </c>
      <c r="U178" s="40">
        <f t="shared" si="20"/>
        <v>83086</v>
      </c>
      <c r="V178" s="40">
        <f t="shared" si="21"/>
        <v>0</v>
      </c>
      <c r="W178" s="250"/>
      <c r="X178" s="33">
        <v>0</v>
      </c>
      <c r="Y178" s="261"/>
      <c r="Z178" s="7"/>
    </row>
    <row r="179" spans="13:26" x14ac:dyDescent="0.2">
      <c r="M179" s="36">
        <v>177</v>
      </c>
      <c r="N179" s="51">
        <f t="shared" si="16"/>
        <v>244</v>
      </c>
      <c r="O179" s="51">
        <f>IF(OR(N178=0,N178=""),"",IF($C$7&lt;system2!I178,"",system2!I178))</f>
        <v>15</v>
      </c>
      <c r="P179" s="125">
        <f t="shared" si="17"/>
        <v>47453</v>
      </c>
      <c r="Q179" s="52">
        <f>IF(OR(N178=0,N178="",O179=""),"",IF(N179&lt;0,"",VLOOKUP(O179,system2!$A$2:$B$36,2,FALSE)))</f>
        <v>1.55E-2</v>
      </c>
      <c r="R179" s="53">
        <f t="shared" si="18"/>
        <v>23844102</v>
      </c>
      <c r="S179" s="53">
        <f>IF(OR(N178=0,N178="",O179=""),"",IF(R179&lt;VLOOKUP(O179,system2!$A$2:$F$36,6,FALSE),R179,VLOOKUP(O179,system2!$A$2:$F$36,6,FALSE)))</f>
        <v>113991</v>
      </c>
      <c r="T179" s="53">
        <f t="shared" si="19"/>
        <v>30798</v>
      </c>
      <c r="U179" s="53">
        <f t="shared" si="20"/>
        <v>83193</v>
      </c>
      <c r="V179" s="53">
        <f t="shared" si="21"/>
        <v>0</v>
      </c>
      <c r="W179" s="250"/>
      <c r="X179" s="33">
        <v>0</v>
      </c>
      <c r="Y179" s="261"/>
      <c r="Z179" s="7"/>
    </row>
    <row r="180" spans="13:26" x14ac:dyDescent="0.2">
      <c r="M180" s="37">
        <v>178</v>
      </c>
      <c r="N180" s="38">
        <f t="shared" si="16"/>
        <v>243</v>
      </c>
      <c r="O180" s="38">
        <f>IF(OR(N179=0,N179=""),"",IF($C$7&lt;system2!I179,"",system2!I179))</f>
        <v>15</v>
      </c>
      <c r="P180" s="124">
        <f t="shared" si="17"/>
        <v>47484</v>
      </c>
      <c r="Q180" s="39">
        <f>IF(OR(N179=0,N179="",O180=""),"",IF(N180&lt;0,"",VLOOKUP(O180,system2!$A$2:$B$36,2,FALSE)))</f>
        <v>1.55E-2</v>
      </c>
      <c r="R180" s="40">
        <f t="shared" si="18"/>
        <v>23760909</v>
      </c>
      <c r="S180" s="40">
        <f>IF(OR(N179=0,N179="",O180=""),"",IF(R180&lt;VLOOKUP(O180,system2!$A$2:$F$36,6,FALSE),R180,VLOOKUP(O180,system2!$A$2:$F$36,6,FALSE)))</f>
        <v>113991</v>
      </c>
      <c r="T180" s="40">
        <f t="shared" si="19"/>
        <v>30691</v>
      </c>
      <c r="U180" s="40">
        <f t="shared" si="20"/>
        <v>83300</v>
      </c>
      <c r="V180" s="40">
        <f t="shared" si="21"/>
        <v>0</v>
      </c>
      <c r="W180" s="250"/>
      <c r="X180" s="33">
        <v>0</v>
      </c>
      <c r="Y180" s="261"/>
      <c r="Z180" s="7"/>
    </row>
    <row r="181" spans="13:26" x14ac:dyDescent="0.2">
      <c r="M181" s="36">
        <v>179</v>
      </c>
      <c r="N181" s="51">
        <f t="shared" si="16"/>
        <v>242</v>
      </c>
      <c r="O181" s="51">
        <f>IF(OR(N180=0,N180=""),"",IF($C$7&lt;system2!I180,"",system2!I180))</f>
        <v>15</v>
      </c>
      <c r="P181" s="125">
        <f t="shared" si="17"/>
        <v>47515</v>
      </c>
      <c r="Q181" s="52">
        <f>IF(OR(N180=0,N180="",O181=""),"",IF(N181&lt;0,"",VLOOKUP(O181,system2!$A$2:$B$36,2,FALSE)))</f>
        <v>1.55E-2</v>
      </c>
      <c r="R181" s="53">
        <f t="shared" si="18"/>
        <v>23677609</v>
      </c>
      <c r="S181" s="53">
        <f>IF(OR(N180=0,N180="",O181=""),"",IF(R181&lt;VLOOKUP(O181,system2!$A$2:$F$36,6,FALSE),R181,VLOOKUP(O181,system2!$A$2:$F$36,6,FALSE)))</f>
        <v>113991</v>
      </c>
      <c r="T181" s="53">
        <f t="shared" si="19"/>
        <v>30583</v>
      </c>
      <c r="U181" s="53">
        <f t="shared" si="20"/>
        <v>83408</v>
      </c>
      <c r="V181" s="53">
        <f t="shared" si="21"/>
        <v>0</v>
      </c>
      <c r="W181" s="250"/>
      <c r="X181" s="33">
        <v>0</v>
      </c>
      <c r="Y181" s="261"/>
      <c r="Z181" s="7"/>
    </row>
    <row r="182" spans="13:26" ht="13.5" thickBot="1" x14ac:dyDescent="0.25">
      <c r="M182" s="155">
        <v>180</v>
      </c>
      <c r="N182" s="156">
        <f t="shared" si="16"/>
        <v>241</v>
      </c>
      <c r="O182" s="156">
        <f>IF(OR(N181=0,N181=""),"",IF($C$7&lt;system2!I181,"",system2!I181))</f>
        <v>15</v>
      </c>
      <c r="P182" s="157">
        <f t="shared" si="17"/>
        <v>47543</v>
      </c>
      <c r="Q182" s="158">
        <f>IF(OR(N181=0,N181="",O182=""),"",IF(N182&lt;0,"",VLOOKUP(O182,system2!$A$2:$B$36,2,FALSE)))</f>
        <v>1.55E-2</v>
      </c>
      <c r="R182" s="159">
        <f t="shared" si="18"/>
        <v>23594201</v>
      </c>
      <c r="S182" s="159">
        <f>IF(OR(N181=0,N181="",O182=""),"",IF(R182&lt;VLOOKUP(O182,system2!$A$2:$F$36,6,FALSE),R182,VLOOKUP(O182,system2!$A$2:$F$36,6,FALSE)))</f>
        <v>113991</v>
      </c>
      <c r="T182" s="159">
        <f t="shared" si="19"/>
        <v>30475</v>
      </c>
      <c r="U182" s="159">
        <f t="shared" si="20"/>
        <v>83516</v>
      </c>
      <c r="V182" s="159">
        <f t="shared" si="21"/>
        <v>0</v>
      </c>
      <c r="W182" s="252"/>
      <c r="X182" s="47">
        <v>0</v>
      </c>
      <c r="Y182" s="266"/>
      <c r="Z182" s="7"/>
    </row>
    <row r="183" spans="13:26" x14ac:dyDescent="0.2">
      <c r="M183" s="149">
        <v>181</v>
      </c>
      <c r="N183" s="150">
        <f t="shared" si="16"/>
        <v>240</v>
      </c>
      <c r="O183" s="150">
        <f>IF(OR(N182=0,N182=""),"",IF($C$7&lt;system2!I182,"",system2!I182))</f>
        <v>16</v>
      </c>
      <c r="P183" s="151">
        <f t="shared" si="17"/>
        <v>47574</v>
      </c>
      <c r="Q183" s="152">
        <f>IF(OR(N182=0,N182="",O183=""),"",IF(N183&lt;0,"",VLOOKUP(O183,system2!$A$2:$B$36,2,FALSE)))</f>
        <v>1.55E-2</v>
      </c>
      <c r="R183" s="153">
        <f t="shared" si="18"/>
        <v>23510685</v>
      </c>
      <c r="S183" s="153">
        <f>IF(OR(N182=0,N182="",O183=""),"",IF(R183&lt;VLOOKUP(O183,system2!$A$2:$F$36,6,FALSE),R183,VLOOKUP(O183,system2!$A$2:$F$36,6,FALSE)))</f>
        <v>113991</v>
      </c>
      <c r="T183" s="153">
        <f t="shared" si="19"/>
        <v>30367</v>
      </c>
      <c r="U183" s="153">
        <f t="shared" si="20"/>
        <v>83624</v>
      </c>
      <c r="V183" s="153">
        <f t="shared" si="21"/>
        <v>0</v>
      </c>
      <c r="W183" s="250">
        <f>IF(ISNA(VLOOKUP(O183,$B$28:$C$62,2,FALSE)),0,VLOOKUP(O183,$B$28:$C$62,2,FALSE))</f>
        <v>0</v>
      </c>
      <c r="X183" s="154">
        <v>0</v>
      </c>
      <c r="Y183" s="264">
        <f>IF(O183="","",ROUND(system2!$AJ$5/100*R183,-2))</f>
        <v>128600</v>
      </c>
      <c r="Z183" s="7"/>
    </row>
    <row r="184" spans="13:26" x14ac:dyDescent="0.2">
      <c r="M184" s="160">
        <v>182</v>
      </c>
      <c r="N184" s="161">
        <f t="shared" si="16"/>
        <v>239</v>
      </c>
      <c r="O184" s="161">
        <f>IF(OR(N183=0,N183=""),"",IF($C$7&lt;system2!I183,"",system2!I183))</f>
        <v>16</v>
      </c>
      <c r="P184" s="162">
        <f t="shared" si="17"/>
        <v>47604</v>
      </c>
      <c r="Q184" s="163">
        <f>IF(OR(N183=0,N183="",O184=""),"",IF(N184&lt;0,"",VLOOKUP(O184,system2!$A$2:$B$36,2,FALSE)))</f>
        <v>1.55E-2</v>
      </c>
      <c r="R184" s="164">
        <f t="shared" si="18"/>
        <v>23427061</v>
      </c>
      <c r="S184" s="164">
        <f>IF(OR(N183=0,N183="",O184=""),"",IF(R184&lt;VLOOKUP(O184,system2!$A$2:$F$36,6,FALSE),R184,VLOOKUP(O184,system2!$A$2:$F$36,6,FALSE)))</f>
        <v>113991</v>
      </c>
      <c r="T184" s="164">
        <f t="shared" si="19"/>
        <v>30259</v>
      </c>
      <c r="U184" s="164">
        <f t="shared" si="20"/>
        <v>83732</v>
      </c>
      <c r="V184" s="164">
        <f t="shared" si="21"/>
        <v>0</v>
      </c>
      <c r="W184" s="250"/>
      <c r="X184" s="33">
        <v>0</v>
      </c>
      <c r="Y184" s="264"/>
      <c r="Z184" s="7"/>
    </row>
    <row r="185" spans="13:26" x14ac:dyDescent="0.2">
      <c r="M185" s="36">
        <v>183</v>
      </c>
      <c r="N185" s="51">
        <f t="shared" si="16"/>
        <v>238</v>
      </c>
      <c r="O185" s="51">
        <f>IF(OR(N184=0,N184=""),"",IF($C$7&lt;system2!I184,"",system2!I184))</f>
        <v>16</v>
      </c>
      <c r="P185" s="125">
        <f t="shared" si="17"/>
        <v>47635</v>
      </c>
      <c r="Q185" s="52">
        <f>IF(OR(N184=0,N184="",O185=""),"",IF(N185&lt;0,"",VLOOKUP(O185,system2!$A$2:$B$36,2,FALSE)))</f>
        <v>1.55E-2</v>
      </c>
      <c r="R185" s="53">
        <f t="shared" si="18"/>
        <v>23343329</v>
      </c>
      <c r="S185" s="53">
        <f>IF(OR(N184=0,N184="",O185=""),"",IF(R185&lt;VLOOKUP(O185,system2!$A$2:$F$36,6,FALSE),R185,VLOOKUP(O185,system2!$A$2:$F$36,6,FALSE)))</f>
        <v>113991</v>
      </c>
      <c r="T185" s="53">
        <f t="shared" si="19"/>
        <v>30151</v>
      </c>
      <c r="U185" s="53">
        <f t="shared" si="20"/>
        <v>83840</v>
      </c>
      <c r="V185" s="53">
        <f t="shared" si="21"/>
        <v>0</v>
      </c>
      <c r="W185" s="250"/>
      <c r="X185" s="33">
        <v>0</v>
      </c>
      <c r="Y185" s="264"/>
      <c r="Z185" s="7"/>
    </row>
    <row r="186" spans="13:26" x14ac:dyDescent="0.2">
      <c r="M186" s="160">
        <v>184</v>
      </c>
      <c r="N186" s="161">
        <f t="shared" si="16"/>
        <v>237</v>
      </c>
      <c r="O186" s="161">
        <f>IF(OR(N185=0,N185=""),"",IF($C$7&lt;system2!I185,"",system2!I185))</f>
        <v>16</v>
      </c>
      <c r="P186" s="162">
        <f t="shared" si="17"/>
        <v>47665</v>
      </c>
      <c r="Q186" s="163">
        <f>IF(OR(N185=0,N185="",O186=""),"",IF(N186&lt;0,"",VLOOKUP(O186,system2!$A$2:$B$36,2,FALSE)))</f>
        <v>1.55E-2</v>
      </c>
      <c r="R186" s="164">
        <f t="shared" si="18"/>
        <v>23259489</v>
      </c>
      <c r="S186" s="164">
        <f>IF(OR(N185=0,N185="",O186=""),"",IF(R186&lt;VLOOKUP(O186,system2!$A$2:$F$36,6,FALSE),R186,VLOOKUP(O186,system2!$A$2:$F$36,6,FALSE)))</f>
        <v>113991</v>
      </c>
      <c r="T186" s="164">
        <f t="shared" si="19"/>
        <v>30043</v>
      </c>
      <c r="U186" s="164">
        <f t="shared" si="20"/>
        <v>83948</v>
      </c>
      <c r="V186" s="164">
        <f t="shared" si="21"/>
        <v>0</v>
      </c>
      <c r="W186" s="250"/>
      <c r="X186" s="33">
        <v>0</v>
      </c>
      <c r="Y186" s="264"/>
      <c r="Z186" s="7"/>
    </row>
    <row r="187" spans="13:26" x14ac:dyDescent="0.2">
      <c r="M187" s="36">
        <v>185</v>
      </c>
      <c r="N187" s="51">
        <f t="shared" si="16"/>
        <v>236</v>
      </c>
      <c r="O187" s="51">
        <f>IF(OR(N186=0,N186=""),"",IF($C$7&lt;system2!I186,"",system2!I186))</f>
        <v>16</v>
      </c>
      <c r="P187" s="125">
        <f t="shared" si="17"/>
        <v>47696</v>
      </c>
      <c r="Q187" s="52">
        <f>IF(OR(N186=0,N186="",O187=""),"",IF(N187&lt;0,"",VLOOKUP(O187,system2!$A$2:$B$36,2,FALSE)))</f>
        <v>1.55E-2</v>
      </c>
      <c r="R187" s="53">
        <f t="shared" si="18"/>
        <v>23175541</v>
      </c>
      <c r="S187" s="53">
        <f>IF(OR(N186=0,N186="",O187=""),"",IF(R187&lt;VLOOKUP(O187,system2!$A$2:$F$36,6,FALSE),R187,VLOOKUP(O187,system2!$A$2:$F$36,6,FALSE)))</f>
        <v>113991</v>
      </c>
      <c r="T187" s="53">
        <f t="shared" si="19"/>
        <v>29935</v>
      </c>
      <c r="U187" s="53">
        <f t="shared" si="20"/>
        <v>84056</v>
      </c>
      <c r="V187" s="53">
        <f t="shared" si="21"/>
        <v>0</v>
      </c>
      <c r="W187" s="250"/>
      <c r="X187" s="33">
        <v>0</v>
      </c>
      <c r="Y187" s="264"/>
      <c r="Z187" s="7"/>
    </row>
    <row r="188" spans="13:26" x14ac:dyDescent="0.2">
      <c r="M188" s="160">
        <v>186</v>
      </c>
      <c r="N188" s="161">
        <f t="shared" si="16"/>
        <v>235</v>
      </c>
      <c r="O188" s="161">
        <f>IF(OR(N187=0,N187=""),"",IF($C$7&lt;system2!I187,"",system2!I187))</f>
        <v>16</v>
      </c>
      <c r="P188" s="162">
        <f t="shared" si="17"/>
        <v>47727</v>
      </c>
      <c r="Q188" s="163">
        <f>IF(OR(N187=0,N187="",O188=""),"",IF(N188&lt;0,"",VLOOKUP(O188,system2!$A$2:$B$36,2,FALSE)))</f>
        <v>1.55E-2</v>
      </c>
      <c r="R188" s="164">
        <f t="shared" si="18"/>
        <v>23091485</v>
      </c>
      <c r="S188" s="164">
        <f>IF(OR(N187=0,N187="",O188=""),"",IF(R188&lt;VLOOKUP(O188,system2!$A$2:$F$36,6,FALSE),R188,VLOOKUP(O188,system2!$A$2:$F$36,6,FALSE)))</f>
        <v>113991</v>
      </c>
      <c r="T188" s="164">
        <f t="shared" si="19"/>
        <v>29826</v>
      </c>
      <c r="U188" s="164">
        <f t="shared" si="20"/>
        <v>84165</v>
      </c>
      <c r="V188" s="164">
        <f t="shared" si="21"/>
        <v>0</v>
      </c>
      <c r="W188" s="250"/>
      <c r="X188" s="33">
        <v>0</v>
      </c>
      <c r="Y188" s="264"/>
      <c r="Z188" s="7"/>
    </row>
    <row r="189" spans="13:26" x14ac:dyDescent="0.2">
      <c r="M189" s="36">
        <v>187</v>
      </c>
      <c r="N189" s="51">
        <f t="shared" si="16"/>
        <v>234</v>
      </c>
      <c r="O189" s="51">
        <f>IF(OR(N188=0,N188=""),"",IF($C$7&lt;system2!I188,"",system2!I188))</f>
        <v>16</v>
      </c>
      <c r="P189" s="125">
        <f t="shared" si="17"/>
        <v>47757</v>
      </c>
      <c r="Q189" s="52">
        <f>IF(OR(N188=0,N188="",O189=""),"",IF(N189&lt;0,"",VLOOKUP(O189,system2!$A$2:$B$36,2,FALSE)))</f>
        <v>1.55E-2</v>
      </c>
      <c r="R189" s="53">
        <f t="shared" si="18"/>
        <v>23007320</v>
      </c>
      <c r="S189" s="53">
        <f>IF(OR(N188=0,N188="",O189=""),"",IF(R189&lt;VLOOKUP(O189,system2!$A$2:$F$36,6,FALSE),R189,VLOOKUP(O189,system2!$A$2:$F$36,6,FALSE)))</f>
        <v>113991</v>
      </c>
      <c r="T189" s="53">
        <f t="shared" si="19"/>
        <v>29717</v>
      </c>
      <c r="U189" s="53">
        <f t="shared" si="20"/>
        <v>84274</v>
      </c>
      <c r="V189" s="53">
        <f t="shared" si="21"/>
        <v>0</v>
      </c>
      <c r="W189" s="250"/>
      <c r="X189" s="33">
        <v>0</v>
      </c>
      <c r="Y189" s="264"/>
      <c r="Z189" s="7"/>
    </row>
    <row r="190" spans="13:26" x14ac:dyDescent="0.2">
      <c r="M190" s="160">
        <v>188</v>
      </c>
      <c r="N190" s="161">
        <f t="shared" si="16"/>
        <v>233</v>
      </c>
      <c r="O190" s="161">
        <f>IF(OR(N189=0,N189=""),"",IF($C$7&lt;system2!I189,"",system2!I189))</f>
        <v>16</v>
      </c>
      <c r="P190" s="162">
        <f t="shared" si="17"/>
        <v>47788</v>
      </c>
      <c r="Q190" s="163">
        <f>IF(OR(N189=0,N189="",O190=""),"",IF(N190&lt;0,"",VLOOKUP(O190,system2!$A$2:$B$36,2,FALSE)))</f>
        <v>1.55E-2</v>
      </c>
      <c r="R190" s="164">
        <f t="shared" si="18"/>
        <v>22923046</v>
      </c>
      <c r="S190" s="164">
        <f>IF(OR(N189=0,N189="",O190=""),"",IF(R190&lt;VLOOKUP(O190,system2!$A$2:$F$36,6,FALSE),R190,VLOOKUP(O190,system2!$A$2:$F$36,6,FALSE)))</f>
        <v>113991</v>
      </c>
      <c r="T190" s="164">
        <f t="shared" si="19"/>
        <v>29608</v>
      </c>
      <c r="U190" s="164">
        <f t="shared" si="20"/>
        <v>84383</v>
      </c>
      <c r="V190" s="164">
        <f t="shared" si="21"/>
        <v>0</v>
      </c>
      <c r="W190" s="250"/>
      <c r="X190" s="33">
        <v>0</v>
      </c>
      <c r="Y190" s="264"/>
      <c r="Z190" s="7"/>
    </row>
    <row r="191" spans="13:26" x14ac:dyDescent="0.2">
      <c r="M191" s="36">
        <v>189</v>
      </c>
      <c r="N191" s="51">
        <f t="shared" si="16"/>
        <v>232</v>
      </c>
      <c r="O191" s="51">
        <f>IF(OR(N190=0,N190=""),"",IF($C$7&lt;system2!I190,"",system2!I190))</f>
        <v>16</v>
      </c>
      <c r="P191" s="125">
        <f t="shared" si="17"/>
        <v>47818</v>
      </c>
      <c r="Q191" s="52">
        <f>IF(OR(N190=0,N190="",O191=""),"",IF(N191&lt;0,"",VLOOKUP(O191,system2!$A$2:$B$36,2,FALSE)))</f>
        <v>1.55E-2</v>
      </c>
      <c r="R191" s="53">
        <f t="shared" si="18"/>
        <v>22838663</v>
      </c>
      <c r="S191" s="53">
        <f>IF(OR(N190=0,N190="",O191=""),"",IF(R191&lt;VLOOKUP(O191,system2!$A$2:$F$36,6,FALSE),R191,VLOOKUP(O191,system2!$A$2:$F$36,6,FALSE)))</f>
        <v>113991</v>
      </c>
      <c r="T191" s="53">
        <f t="shared" si="19"/>
        <v>29499</v>
      </c>
      <c r="U191" s="53">
        <f t="shared" si="20"/>
        <v>84492</v>
      </c>
      <c r="V191" s="53">
        <f t="shared" si="21"/>
        <v>0</v>
      </c>
      <c r="W191" s="250"/>
      <c r="X191" s="33">
        <v>0</v>
      </c>
      <c r="Y191" s="264"/>
      <c r="Z191" s="7"/>
    </row>
    <row r="192" spans="13:26" x14ac:dyDescent="0.2">
      <c r="M192" s="160">
        <v>190</v>
      </c>
      <c r="N192" s="161">
        <f t="shared" si="16"/>
        <v>231</v>
      </c>
      <c r="O192" s="161">
        <f>IF(OR(N191=0,N191=""),"",IF($C$7&lt;system2!I191,"",system2!I191))</f>
        <v>16</v>
      </c>
      <c r="P192" s="162">
        <f t="shared" si="17"/>
        <v>47849</v>
      </c>
      <c r="Q192" s="163">
        <f>IF(OR(N191=0,N191="",O192=""),"",IF(N192&lt;0,"",VLOOKUP(O192,system2!$A$2:$B$36,2,FALSE)))</f>
        <v>1.55E-2</v>
      </c>
      <c r="R192" s="164">
        <f t="shared" si="18"/>
        <v>22754171</v>
      </c>
      <c r="S192" s="164">
        <f>IF(OR(N191=0,N191="",O192=""),"",IF(R192&lt;VLOOKUP(O192,system2!$A$2:$F$36,6,FALSE),R192,VLOOKUP(O192,system2!$A$2:$F$36,6,FALSE)))</f>
        <v>113991</v>
      </c>
      <c r="T192" s="164">
        <f t="shared" si="19"/>
        <v>29390</v>
      </c>
      <c r="U192" s="164">
        <f t="shared" si="20"/>
        <v>84601</v>
      </c>
      <c r="V192" s="164">
        <f t="shared" si="21"/>
        <v>0</v>
      </c>
      <c r="W192" s="250"/>
      <c r="X192" s="33">
        <v>0</v>
      </c>
      <c r="Y192" s="264"/>
      <c r="Z192" s="7"/>
    </row>
    <row r="193" spans="13:26" x14ac:dyDescent="0.2">
      <c r="M193" s="36">
        <v>191</v>
      </c>
      <c r="N193" s="51">
        <f t="shared" si="16"/>
        <v>230</v>
      </c>
      <c r="O193" s="51">
        <f>IF(OR(N192=0,N192=""),"",IF($C$7&lt;system2!I192,"",system2!I192))</f>
        <v>16</v>
      </c>
      <c r="P193" s="125">
        <f t="shared" si="17"/>
        <v>47880</v>
      </c>
      <c r="Q193" s="52">
        <f>IF(OR(N192=0,N192="",O193=""),"",IF(N193&lt;0,"",VLOOKUP(O193,system2!$A$2:$B$36,2,FALSE)))</f>
        <v>1.55E-2</v>
      </c>
      <c r="R193" s="53">
        <f t="shared" si="18"/>
        <v>22669570</v>
      </c>
      <c r="S193" s="53">
        <f>IF(OR(N192=0,N192="",O193=""),"",IF(R193&lt;VLOOKUP(O193,system2!$A$2:$F$36,6,FALSE),R193,VLOOKUP(O193,system2!$A$2:$F$36,6,FALSE)))</f>
        <v>113991</v>
      </c>
      <c r="T193" s="53">
        <f t="shared" si="19"/>
        <v>29281</v>
      </c>
      <c r="U193" s="53">
        <f t="shared" si="20"/>
        <v>84710</v>
      </c>
      <c r="V193" s="53">
        <f t="shared" si="21"/>
        <v>0</v>
      </c>
      <c r="W193" s="250"/>
      <c r="X193" s="33">
        <v>0</v>
      </c>
      <c r="Y193" s="264"/>
      <c r="Z193" s="7"/>
    </row>
    <row r="194" spans="13:26" x14ac:dyDescent="0.2">
      <c r="M194" s="165">
        <v>192</v>
      </c>
      <c r="N194" s="166">
        <f t="shared" si="16"/>
        <v>229</v>
      </c>
      <c r="O194" s="166">
        <f>IF(OR(N193=0,N193=""),"",IF($C$7&lt;system2!I193,"",system2!I193))</f>
        <v>16</v>
      </c>
      <c r="P194" s="167">
        <f t="shared" si="17"/>
        <v>47908</v>
      </c>
      <c r="Q194" s="168">
        <f>IF(OR(N193=0,N193="",O194=""),"",IF(N194&lt;0,"",VLOOKUP(O194,system2!$A$2:$B$36,2,FALSE)))</f>
        <v>1.55E-2</v>
      </c>
      <c r="R194" s="169">
        <f t="shared" si="18"/>
        <v>22584860</v>
      </c>
      <c r="S194" s="169">
        <f>IF(OR(N193=0,N193="",O194=""),"",IF(R194&lt;VLOOKUP(O194,system2!$A$2:$F$36,6,FALSE),R194,VLOOKUP(O194,system2!$A$2:$F$36,6,FALSE)))</f>
        <v>113991</v>
      </c>
      <c r="T194" s="169">
        <f t="shared" si="19"/>
        <v>29172</v>
      </c>
      <c r="U194" s="169">
        <f t="shared" si="20"/>
        <v>84819</v>
      </c>
      <c r="V194" s="169">
        <f t="shared" si="21"/>
        <v>0</v>
      </c>
      <c r="W194" s="251"/>
      <c r="X194" s="34">
        <v>0</v>
      </c>
      <c r="Y194" s="265"/>
      <c r="Z194" s="7"/>
    </row>
    <row r="195" spans="13:26" x14ac:dyDescent="0.2">
      <c r="M195" s="35">
        <v>193</v>
      </c>
      <c r="N195" s="48">
        <f t="shared" si="16"/>
        <v>228</v>
      </c>
      <c r="O195" s="48">
        <f>IF(OR(N194=0,N194=""),"",IF($C$7&lt;system2!I194,"",system2!I194))</f>
        <v>17</v>
      </c>
      <c r="P195" s="123">
        <f t="shared" si="17"/>
        <v>47939</v>
      </c>
      <c r="Q195" s="49">
        <f>IF(OR(N194=0,N194="",O195=""),"",IF(N195&lt;0,"",VLOOKUP(O195,system2!$A$2:$B$36,2,FALSE)))</f>
        <v>1.55E-2</v>
      </c>
      <c r="R195" s="50">
        <f t="shared" si="18"/>
        <v>22500041</v>
      </c>
      <c r="S195" s="50">
        <f>IF(OR(N194=0,N194="",O195=""),"",IF(R195&lt;VLOOKUP(O195,system2!$A$2:$F$36,6,FALSE),R195,VLOOKUP(O195,system2!$A$2:$F$36,6,FALSE)))</f>
        <v>113991</v>
      </c>
      <c r="T195" s="50">
        <f t="shared" si="19"/>
        <v>29062</v>
      </c>
      <c r="U195" s="50">
        <f t="shared" si="20"/>
        <v>84929</v>
      </c>
      <c r="V195" s="50">
        <f t="shared" si="21"/>
        <v>0</v>
      </c>
      <c r="W195" s="249">
        <f>IF(ISNA(VLOOKUP(O195,$B$28:$C$62,2,FALSE)),0,VLOOKUP(O195,$B$28:$C$62,2,FALSE))</f>
        <v>0</v>
      </c>
      <c r="X195" s="32">
        <v>0</v>
      </c>
      <c r="Y195" s="260">
        <f>IF(O195="","",ROUND(system2!$AJ$5/100*R195,-2))</f>
        <v>123100</v>
      </c>
      <c r="Z195" s="7"/>
    </row>
    <row r="196" spans="13:26" x14ac:dyDescent="0.2">
      <c r="M196" s="37">
        <v>194</v>
      </c>
      <c r="N196" s="38">
        <f t="shared" ref="N196:N259" si="22">IF(OR(N195=0,N195=""),"",IF(V195=0,N195-1,IF(ROUND(NPER(Q195/12,-1*S195,R196,0,0),0)&gt;=N195,N195-1,ROUND(NPER(Q195/12,-1*S195,R196,0,0),0))))</f>
        <v>227</v>
      </c>
      <c r="O196" s="38">
        <f>IF(OR(N195=0,N195=""),"",IF($C$7&lt;system2!I195,"",system2!I195))</f>
        <v>17</v>
      </c>
      <c r="P196" s="124">
        <f t="shared" ref="P196:P259" si="23">IF(OR(N195=0,N195="",O196=""),"",IF(N196&lt;0,"",EDATE(P195,1)))</f>
        <v>47969</v>
      </c>
      <c r="Q196" s="39">
        <f>IF(OR(N195=0,N195="",O196=""),"",IF(N196&lt;0,"",VLOOKUP(O196,system2!$A$2:$B$36,2,FALSE)))</f>
        <v>1.55E-2</v>
      </c>
      <c r="R196" s="40">
        <f t="shared" ref="R196:R259" si="24">IF(OR(N195=0,N195="",O196=""),"",IF(ISERR(ROUNDDOWN(R195-U195-V195,0)),"",ROUNDDOWN(R195-U195-V195,0)))</f>
        <v>22415112</v>
      </c>
      <c r="S196" s="40">
        <f>IF(OR(N195=0,N195="",O196=""),"",IF(R196&lt;VLOOKUP(O196,system2!$A$2:$F$36,6,FALSE),R196,VLOOKUP(O196,system2!$A$2:$F$36,6,FALSE)))</f>
        <v>113991</v>
      </c>
      <c r="T196" s="40">
        <f t="shared" ref="T196:T259" si="25">IF(OR(N195=0,N195="",O196=""),"",IF(N196&lt;0,"",ROUNDDOWN(R196*Q196/12,0)))</f>
        <v>28952</v>
      </c>
      <c r="U196" s="40">
        <f t="shared" ref="U196:U259" si="26">IF(OR(N195=0,N195="",O196=""),"",IF(R196&lt;U195,R196,IF(N196&lt;0,"",ROUNDDOWN(S196-T196,0))))</f>
        <v>85039</v>
      </c>
      <c r="V196" s="40">
        <f t="shared" ref="V196:V259" si="27">IF(OR(N195=0,N195="",O196=""),"",W196+X196)</f>
        <v>0</v>
      </c>
      <c r="W196" s="250"/>
      <c r="X196" s="33">
        <v>0</v>
      </c>
      <c r="Y196" s="261"/>
      <c r="Z196" s="7"/>
    </row>
    <row r="197" spans="13:26" x14ac:dyDescent="0.2">
      <c r="M197" s="36">
        <v>195</v>
      </c>
      <c r="N197" s="51">
        <f t="shared" si="22"/>
        <v>226</v>
      </c>
      <c r="O197" s="51">
        <f>IF(OR(N196=0,N196=""),"",IF($C$7&lt;system2!I196,"",system2!I196))</f>
        <v>17</v>
      </c>
      <c r="P197" s="125">
        <f t="shared" si="23"/>
        <v>48000</v>
      </c>
      <c r="Q197" s="52">
        <f>IF(OR(N196=0,N196="",O197=""),"",IF(N197&lt;0,"",VLOOKUP(O197,system2!$A$2:$B$36,2,FALSE)))</f>
        <v>1.55E-2</v>
      </c>
      <c r="R197" s="53">
        <f t="shared" si="24"/>
        <v>22330073</v>
      </c>
      <c r="S197" s="53">
        <f>IF(OR(N196=0,N196="",O197=""),"",IF(R197&lt;VLOOKUP(O197,system2!$A$2:$F$36,6,FALSE),R197,VLOOKUP(O197,system2!$A$2:$F$36,6,FALSE)))</f>
        <v>113991</v>
      </c>
      <c r="T197" s="53">
        <f t="shared" si="25"/>
        <v>28843</v>
      </c>
      <c r="U197" s="53">
        <f t="shared" si="26"/>
        <v>85148</v>
      </c>
      <c r="V197" s="53">
        <f t="shared" si="27"/>
        <v>0</v>
      </c>
      <c r="W197" s="250"/>
      <c r="X197" s="33">
        <v>0</v>
      </c>
      <c r="Y197" s="261"/>
      <c r="Z197" s="7"/>
    </row>
    <row r="198" spans="13:26" x14ac:dyDescent="0.2">
      <c r="M198" s="37">
        <v>196</v>
      </c>
      <c r="N198" s="38">
        <f t="shared" si="22"/>
        <v>225</v>
      </c>
      <c r="O198" s="38">
        <f>IF(OR(N197=0,N197=""),"",IF($C$7&lt;system2!I197,"",system2!I197))</f>
        <v>17</v>
      </c>
      <c r="P198" s="124">
        <f t="shared" si="23"/>
        <v>48030</v>
      </c>
      <c r="Q198" s="39">
        <f>IF(OR(N197=0,N197="",O198=""),"",IF(N198&lt;0,"",VLOOKUP(O198,system2!$A$2:$B$36,2,FALSE)))</f>
        <v>1.55E-2</v>
      </c>
      <c r="R198" s="40">
        <f t="shared" si="24"/>
        <v>22244925</v>
      </c>
      <c r="S198" s="40">
        <f>IF(OR(N197=0,N197="",O198=""),"",IF(R198&lt;VLOOKUP(O198,system2!$A$2:$F$36,6,FALSE),R198,VLOOKUP(O198,system2!$A$2:$F$36,6,FALSE)))</f>
        <v>113991</v>
      </c>
      <c r="T198" s="40">
        <f t="shared" si="25"/>
        <v>28733</v>
      </c>
      <c r="U198" s="40">
        <f t="shared" si="26"/>
        <v>85258</v>
      </c>
      <c r="V198" s="40">
        <f t="shared" si="27"/>
        <v>0</v>
      </c>
      <c r="W198" s="250"/>
      <c r="X198" s="33">
        <v>0</v>
      </c>
      <c r="Y198" s="261"/>
      <c r="Z198" s="7"/>
    </row>
    <row r="199" spans="13:26" x14ac:dyDescent="0.2">
      <c r="M199" s="36">
        <v>197</v>
      </c>
      <c r="N199" s="51">
        <f t="shared" si="22"/>
        <v>224</v>
      </c>
      <c r="O199" s="51">
        <f>IF(OR(N198=0,N198=""),"",IF($C$7&lt;system2!I198,"",system2!I198))</f>
        <v>17</v>
      </c>
      <c r="P199" s="125">
        <f t="shared" si="23"/>
        <v>48061</v>
      </c>
      <c r="Q199" s="52">
        <f>IF(OR(N198=0,N198="",O199=""),"",IF(N199&lt;0,"",VLOOKUP(O199,system2!$A$2:$B$36,2,FALSE)))</f>
        <v>1.55E-2</v>
      </c>
      <c r="R199" s="53">
        <f t="shared" si="24"/>
        <v>22159667</v>
      </c>
      <c r="S199" s="53">
        <f>IF(OR(N198=0,N198="",O199=""),"",IF(R199&lt;VLOOKUP(O199,system2!$A$2:$F$36,6,FALSE),R199,VLOOKUP(O199,system2!$A$2:$F$36,6,FALSE)))</f>
        <v>113991</v>
      </c>
      <c r="T199" s="53">
        <f t="shared" si="25"/>
        <v>28622</v>
      </c>
      <c r="U199" s="53">
        <f t="shared" si="26"/>
        <v>85369</v>
      </c>
      <c r="V199" s="53">
        <f t="shared" si="27"/>
        <v>0</v>
      </c>
      <c r="W199" s="250"/>
      <c r="X199" s="33">
        <v>0</v>
      </c>
      <c r="Y199" s="261"/>
      <c r="Z199" s="7"/>
    </row>
    <row r="200" spans="13:26" x14ac:dyDescent="0.2">
      <c r="M200" s="37">
        <v>198</v>
      </c>
      <c r="N200" s="38">
        <f t="shared" si="22"/>
        <v>223</v>
      </c>
      <c r="O200" s="38">
        <f>IF(OR(N199=0,N199=""),"",IF($C$7&lt;system2!I199,"",system2!I199))</f>
        <v>17</v>
      </c>
      <c r="P200" s="124">
        <f t="shared" si="23"/>
        <v>48092</v>
      </c>
      <c r="Q200" s="39">
        <f>IF(OR(N199=0,N199="",O200=""),"",IF(N200&lt;0,"",VLOOKUP(O200,system2!$A$2:$B$36,2,FALSE)))</f>
        <v>1.55E-2</v>
      </c>
      <c r="R200" s="40">
        <f t="shared" si="24"/>
        <v>22074298</v>
      </c>
      <c r="S200" s="40">
        <f>IF(OR(N199=0,N199="",O200=""),"",IF(R200&lt;VLOOKUP(O200,system2!$A$2:$F$36,6,FALSE),R200,VLOOKUP(O200,system2!$A$2:$F$36,6,FALSE)))</f>
        <v>113991</v>
      </c>
      <c r="T200" s="40">
        <f t="shared" si="25"/>
        <v>28512</v>
      </c>
      <c r="U200" s="40">
        <f t="shared" si="26"/>
        <v>85479</v>
      </c>
      <c r="V200" s="40">
        <f t="shared" si="27"/>
        <v>0</v>
      </c>
      <c r="W200" s="250"/>
      <c r="X200" s="33">
        <v>0</v>
      </c>
      <c r="Y200" s="261"/>
      <c r="Z200" s="7"/>
    </row>
    <row r="201" spans="13:26" x14ac:dyDescent="0.2">
      <c r="M201" s="36">
        <v>199</v>
      </c>
      <c r="N201" s="51">
        <f t="shared" si="22"/>
        <v>222</v>
      </c>
      <c r="O201" s="51">
        <f>IF(OR(N200=0,N200=""),"",IF($C$7&lt;system2!I200,"",system2!I200))</f>
        <v>17</v>
      </c>
      <c r="P201" s="125">
        <f t="shared" si="23"/>
        <v>48122</v>
      </c>
      <c r="Q201" s="52">
        <f>IF(OR(N200=0,N200="",O201=""),"",IF(N201&lt;0,"",VLOOKUP(O201,system2!$A$2:$B$36,2,FALSE)))</f>
        <v>1.55E-2</v>
      </c>
      <c r="R201" s="53">
        <f t="shared" si="24"/>
        <v>21988819</v>
      </c>
      <c r="S201" s="53">
        <f>IF(OR(N200=0,N200="",O201=""),"",IF(R201&lt;VLOOKUP(O201,system2!$A$2:$F$36,6,FALSE),R201,VLOOKUP(O201,system2!$A$2:$F$36,6,FALSE)))</f>
        <v>113991</v>
      </c>
      <c r="T201" s="53">
        <f t="shared" si="25"/>
        <v>28402</v>
      </c>
      <c r="U201" s="53">
        <f t="shared" si="26"/>
        <v>85589</v>
      </c>
      <c r="V201" s="53">
        <f t="shared" si="27"/>
        <v>0</v>
      </c>
      <c r="W201" s="250"/>
      <c r="X201" s="33">
        <v>0</v>
      </c>
      <c r="Y201" s="261"/>
      <c r="Z201" s="7"/>
    </row>
    <row r="202" spans="13:26" x14ac:dyDescent="0.2">
      <c r="M202" s="37">
        <v>200</v>
      </c>
      <c r="N202" s="38">
        <f t="shared" si="22"/>
        <v>221</v>
      </c>
      <c r="O202" s="38">
        <f>IF(OR(N201=0,N201=""),"",IF($C$7&lt;system2!I201,"",system2!I201))</f>
        <v>17</v>
      </c>
      <c r="P202" s="124">
        <f t="shared" si="23"/>
        <v>48153</v>
      </c>
      <c r="Q202" s="39">
        <f>IF(OR(N201=0,N201="",O202=""),"",IF(N202&lt;0,"",VLOOKUP(O202,system2!$A$2:$B$36,2,FALSE)))</f>
        <v>1.55E-2</v>
      </c>
      <c r="R202" s="40">
        <f t="shared" si="24"/>
        <v>21903230</v>
      </c>
      <c r="S202" s="40">
        <f>IF(OR(N201=0,N201="",O202=""),"",IF(R202&lt;VLOOKUP(O202,system2!$A$2:$F$36,6,FALSE),R202,VLOOKUP(O202,system2!$A$2:$F$36,6,FALSE)))</f>
        <v>113991</v>
      </c>
      <c r="T202" s="40">
        <f t="shared" si="25"/>
        <v>28291</v>
      </c>
      <c r="U202" s="40">
        <f t="shared" si="26"/>
        <v>85700</v>
      </c>
      <c r="V202" s="40">
        <f t="shared" si="27"/>
        <v>0</v>
      </c>
      <c r="W202" s="250"/>
      <c r="X202" s="33">
        <v>0</v>
      </c>
      <c r="Y202" s="261"/>
      <c r="Z202" s="7"/>
    </row>
    <row r="203" spans="13:26" x14ac:dyDescent="0.2">
      <c r="M203" s="36">
        <v>201</v>
      </c>
      <c r="N203" s="51">
        <f t="shared" si="22"/>
        <v>220</v>
      </c>
      <c r="O203" s="51">
        <f>IF(OR(N202=0,N202=""),"",IF($C$7&lt;system2!I202,"",system2!I202))</f>
        <v>17</v>
      </c>
      <c r="P203" s="125">
        <f t="shared" si="23"/>
        <v>48183</v>
      </c>
      <c r="Q203" s="52">
        <f>IF(OR(N202=0,N202="",O203=""),"",IF(N203&lt;0,"",VLOOKUP(O203,system2!$A$2:$B$36,2,FALSE)))</f>
        <v>1.55E-2</v>
      </c>
      <c r="R203" s="53">
        <f t="shared" si="24"/>
        <v>21817530</v>
      </c>
      <c r="S203" s="53">
        <f>IF(OR(N202=0,N202="",O203=""),"",IF(R203&lt;VLOOKUP(O203,system2!$A$2:$F$36,6,FALSE),R203,VLOOKUP(O203,system2!$A$2:$F$36,6,FALSE)))</f>
        <v>113991</v>
      </c>
      <c r="T203" s="53">
        <f t="shared" si="25"/>
        <v>28180</v>
      </c>
      <c r="U203" s="53">
        <f t="shared" si="26"/>
        <v>85811</v>
      </c>
      <c r="V203" s="53">
        <f t="shared" si="27"/>
        <v>0</v>
      </c>
      <c r="W203" s="250"/>
      <c r="X203" s="33">
        <v>0</v>
      </c>
      <c r="Y203" s="261"/>
      <c r="Z203" s="7"/>
    </row>
    <row r="204" spans="13:26" x14ac:dyDescent="0.2">
      <c r="M204" s="37">
        <v>202</v>
      </c>
      <c r="N204" s="38">
        <f t="shared" si="22"/>
        <v>219</v>
      </c>
      <c r="O204" s="38">
        <f>IF(OR(N203=0,N203=""),"",IF($C$7&lt;system2!I203,"",system2!I203))</f>
        <v>17</v>
      </c>
      <c r="P204" s="124">
        <f t="shared" si="23"/>
        <v>48214</v>
      </c>
      <c r="Q204" s="39">
        <f>IF(OR(N203=0,N203="",O204=""),"",IF(N204&lt;0,"",VLOOKUP(O204,system2!$A$2:$B$36,2,FALSE)))</f>
        <v>1.55E-2</v>
      </c>
      <c r="R204" s="40">
        <f t="shared" si="24"/>
        <v>21731719</v>
      </c>
      <c r="S204" s="40">
        <f>IF(OR(N203=0,N203="",O204=""),"",IF(R204&lt;VLOOKUP(O204,system2!$A$2:$F$36,6,FALSE),R204,VLOOKUP(O204,system2!$A$2:$F$36,6,FALSE)))</f>
        <v>113991</v>
      </c>
      <c r="T204" s="40">
        <f t="shared" si="25"/>
        <v>28070</v>
      </c>
      <c r="U204" s="40">
        <f t="shared" si="26"/>
        <v>85921</v>
      </c>
      <c r="V204" s="40">
        <f t="shared" si="27"/>
        <v>0</v>
      </c>
      <c r="W204" s="250"/>
      <c r="X204" s="33">
        <v>0</v>
      </c>
      <c r="Y204" s="261"/>
      <c r="Z204" s="7"/>
    </row>
    <row r="205" spans="13:26" x14ac:dyDescent="0.2">
      <c r="M205" s="36">
        <v>203</v>
      </c>
      <c r="N205" s="51">
        <f t="shared" si="22"/>
        <v>218</v>
      </c>
      <c r="O205" s="51">
        <f>IF(OR(N204=0,N204=""),"",IF($C$7&lt;system2!I204,"",system2!I204))</f>
        <v>17</v>
      </c>
      <c r="P205" s="125">
        <f t="shared" si="23"/>
        <v>48245</v>
      </c>
      <c r="Q205" s="52">
        <f>IF(OR(N204=0,N204="",O205=""),"",IF(N205&lt;0,"",VLOOKUP(O205,system2!$A$2:$B$36,2,FALSE)))</f>
        <v>1.55E-2</v>
      </c>
      <c r="R205" s="53">
        <f t="shared" si="24"/>
        <v>21645798</v>
      </c>
      <c r="S205" s="53">
        <f>IF(OR(N204=0,N204="",O205=""),"",IF(R205&lt;VLOOKUP(O205,system2!$A$2:$F$36,6,FALSE),R205,VLOOKUP(O205,system2!$A$2:$F$36,6,FALSE)))</f>
        <v>113991</v>
      </c>
      <c r="T205" s="53">
        <f t="shared" si="25"/>
        <v>27959</v>
      </c>
      <c r="U205" s="53">
        <f t="shared" si="26"/>
        <v>86032</v>
      </c>
      <c r="V205" s="53">
        <f t="shared" si="27"/>
        <v>0</v>
      </c>
      <c r="W205" s="250"/>
      <c r="X205" s="33">
        <v>0</v>
      </c>
      <c r="Y205" s="261"/>
      <c r="Z205" s="7"/>
    </row>
    <row r="206" spans="13:26" x14ac:dyDescent="0.2">
      <c r="M206" s="41">
        <v>204</v>
      </c>
      <c r="N206" s="42">
        <f t="shared" si="22"/>
        <v>217</v>
      </c>
      <c r="O206" s="42">
        <f>IF(OR(N205=0,N205=""),"",IF($C$7&lt;system2!I205,"",system2!I205))</f>
        <v>17</v>
      </c>
      <c r="P206" s="126">
        <f t="shared" si="23"/>
        <v>48274</v>
      </c>
      <c r="Q206" s="43">
        <f>IF(OR(N205=0,N205="",O206=""),"",IF(N206&lt;0,"",VLOOKUP(O206,system2!$A$2:$B$36,2,FALSE)))</f>
        <v>1.55E-2</v>
      </c>
      <c r="R206" s="44">
        <f t="shared" si="24"/>
        <v>21559766</v>
      </c>
      <c r="S206" s="44">
        <f>IF(OR(N205=0,N205="",O206=""),"",IF(R206&lt;VLOOKUP(O206,system2!$A$2:$F$36,6,FALSE),R206,VLOOKUP(O206,system2!$A$2:$F$36,6,FALSE)))</f>
        <v>113991</v>
      </c>
      <c r="T206" s="44">
        <f t="shared" si="25"/>
        <v>27848</v>
      </c>
      <c r="U206" s="44">
        <f t="shared" si="26"/>
        <v>86143</v>
      </c>
      <c r="V206" s="44">
        <f t="shared" si="27"/>
        <v>0</v>
      </c>
      <c r="W206" s="251"/>
      <c r="X206" s="34">
        <v>0</v>
      </c>
      <c r="Y206" s="262"/>
      <c r="Z206" s="7"/>
    </row>
    <row r="207" spans="13:26" x14ac:dyDescent="0.2">
      <c r="M207" s="35">
        <v>205</v>
      </c>
      <c r="N207" s="48">
        <f t="shared" si="22"/>
        <v>216</v>
      </c>
      <c r="O207" s="48">
        <f>IF(OR(N206=0,N206=""),"",IF($C$7&lt;system2!I206,"",system2!I206))</f>
        <v>18</v>
      </c>
      <c r="P207" s="123">
        <f t="shared" si="23"/>
        <v>48305</v>
      </c>
      <c r="Q207" s="49">
        <f>IF(OR(N206=0,N206="",O207=""),"",IF(N207&lt;0,"",VLOOKUP(O207,system2!$A$2:$B$36,2,FALSE)))</f>
        <v>1.55E-2</v>
      </c>
      <c r="R207" s="50">
        <f t="shared" si="24"/>
        <v>21473623</v>
      </c>
      <c r="S207" s="50">
        <f>IF(OR(N206=0,N206="",O207=""),"",IF(R207&lt;VLOOKUP(O207,system2!$A$2:$F$36,6,FALSE),R207,VLOOKUP(O207,system2!$A$2:$F$36,6,FALSE)))</f>
        <v>113991</v>
      </c>
      <c r="T207" s="50">
        <f t="shared" si="25"/>
        <v>27736</v>
      </c>
      <c r="U207" s="50">
        <f t="shared" si="26"/>
        <v>86255</v>
      </c>
      <c r="V207" s="50">
        <f t="shared" si="27"/>
        <v>0</v>
      </c>
      <c r="W207" s="249">
        <f>IF(ISNA(VLOOKUP(O207,$B$28:$C$62,2,FALSE)),0,VLOOKUP(O207,$B$28:$C$62,2,FALSE))</f>
        <v>0</v>
      </c>
      <c r="X207" s="32">
        <v>0</v>
      </c>
      <c r="Y207" s="263">
        <f>IF(O207="","",ROUND(system2!$AJ$5/100*R207,-2))</f>
        <v>117500</v>
      </c>
      <c r="Z207" s="7"/>
    </row>
    <row r="208" spans="13:26" x14ac:dyDescent="0.2">
      <c r="M208" s="160">
        <v>206</v>
      </c>
      <c r="N208" s="161">
        <f t="shared" si="22"/>
        <v>215</v>
      </c>
      <c r="O208" s="161">
        <f>IF(OR(N207=0,N207=""),"",IF($C$7&lt;system2!I207,"",system2!I207))</f>
        <v>18</v>
      </c>
      <c r="P208" s="162">
        <f t="shared" si="23"/>
        <v>48335</v>
      </c>
      <c r="Q208" s="163">
        <f>IF(OR(N207=0,N207="",O208=""),"",IF(N208&lt;0,"",VLOOKUP(O208,system2!$A$2:$B$36,2,FALSE)))</f>
        <v>1.55E-2</v>
      </c>
      <c r="R208" s="164">
        <f t="shared" si="24"/>
        <v>21387368</v>
      </c>
      <c r="S208" s="164">
        <f>IF(OR(N207=0,N207="",O208=""),"",IF(R208&lt;VLOOKUP(O208,system2!$A$2:$F$36,6,FALSE),R208,VLOOKUP(O208,system2!$A$2:$F$36,6,FALSE)))</f>
        <v>113991</v>
      </c>
      <c r="T208" s="164">
        <f t="shared" si="25"/>
        <v>27625</v>
      </c>
      <c r="U208" s="164">
        <f t="shared" si="26"/>
        <v>86366</v>
      </c>
      <c r="V208" s="164">
        <f t="shared" si="27"/>
        <v>0</v>
      </c>
      <c r="W208" s="250"/>
      <c r="X208" s="33">
        <v>0</v>
      </c>
      <c r="Y208" s="264"/>
      <c r="Z208" s="7"/>
    </row>
    <row r="209" spans="13:26" x14ac:dyDescent="0.2">
      <c r="M209" s="36">
        <v>207</v>
      </c>
      <c r="N209" s="51">
        <f t="shared" si="22"/>
        <v>214</v>
      </c>
      <c r="O209" s="51">
        <f>IF(OR(N208=0,N208=""),"",IF($C$7&lt;system2!I208,"",system2!I208))</f>
        <v>18</v>
      </c>
      <c r="P209" s="125">
        <f t="shared" si="23"/>
        <v>48366</v>
      </c>
      <c r="Q209" s="52">
        <f>IF(OR(N208=0,N208="",O209=""),"",IF(N209&lt;0,"",VLOOKUP(O209,system2!$A$2:$B$36,2,FALSE)))</f>
        <v>1.55E-2</v>
      </c>
      <c r="R209" s="53">
        <f t="shared" si="24"/>
        <v>21301002</v>
      </c>
      <c r="S209" s="53">
        <f>IF(OR(N208=0,N208="",O209=""),"",IF(R209&lt;VLOOKUP(O209,system2!$A$2:$F$36,6,FALSE),R209,VLOOKUP(O209,system2!$A$2:$F$36,6,FALSE)))</f>
        <v>113991</v>
      </c>
      <c r="T209" s="53">
        <f t="shared" si="25"/>
        <v>27513</v>
      </c>
      <c r="U209" s="53">
        <f t="shared" si="26"/>
        <v>86478</v>
      </c>
      <c r="V209" s="53">
        <f t="shared" si="27"/>
        <v>0</v>
      </c>
      <c r="W209" s="250"/>
      <c r="X209" s="33">
        <v>0</v>
      </c>
      <c r="Y209" s="264"/>
      <c r="Z209" s="7"/>
    </row>
    <row r="210" spans="13:26" x14ac:dyDescent="0.2">
      <c r="M210" s="160">
        <v>208</v>
      </c>
      <c r="N210" s="161">
        <f t="shared" si="22"/>
        <v>213</v>
      </c>
      <c r="O210" s="161">
        <f>IF(OR(N209=0,N209=""),"",IF($C$7&lt;system2!I209,"",system2!I209))</f>
        <v>18</v>
      </c>
      <c r="P210" s="162">
        <f t="shared" si="23"/>
        <v>48396</v>
      </c>
      <c r="Q210" s="163">
        <f>IF(OR(N209=0,N209="",O210=""),"",IF(N210&lt;0,"",VLOOKUP(O210,system2!$A$2:$B$36,2,FALSE)))</f>
        <v>1.55E-2</v>
      </c>
      <c r="R210" s="164">
        <f t="shared" si="24"/>
        <v>21214524</v>
      </c>
      <c r="S210" s="164">
        <f>IF(OR(N209=0,N209="",O210=""),"",IF(R210&lt;VLOOKUP(O210,system2!$A$2:$F$36,6,FALSE),R210,VLOOKUP(O210,system2!$A$2:$F$36,6,FALSE)))</f>
        <v>113991</v>
      </c>
      <c r="T210" s="164">
        <f t="shared" si="25"/>
        <v>27402</v>
      </c>
      <c r="U210" s="164">
        <f t="shared" si="26"/>
        <v>86589</v>
      </c>
      <c r="V210" s="164">
        <f t="shared" si="27"/>
        <v>0</v>
      </c>
      <c r="W210" s="250"/>
      <c r="X210" s="33">
        <v>0</v>
      </c>
      <c r="Y210" s="264"/>
      <c r="Z210" s="7"/>
    </row>
    <row r="211" spans="13:26" x14ac:dyDescent="0.2">
      <c r="M211" s="36">
        <v>209</v>
      </c>
      <c r="N211" s="51">
        <f t="shared" si="22"/>
        <v>212</v>
      </c>
      <c r="O211" s="51">
        <f>IF(OR(N210=0,N210=""),"",IF($C$7&lt;system2!I210,"",system2!I210))</f>
        <v>18</v>
      </c>
      <c r="P211" s="125">
        <f t="shared" si="23"/>
        <v>48427</v>
      </c>
      <c r="Q211" s="52">
        <f>IF(OR(N210=0,N210="",O211=""),"",IF(N211&lt;0,"",VLOOKUP(O211,system2!$A$2:$B$36,2,FALSE)))</f>
        <v>1.55E-2</v>
      </c>
      <c r="R211" s="53">
        <f t="shared" si="24"/>
        <v>21127935</v>
      </c>
      <c r="S211" s="53">
        <f>IF(OR(N210=0,N210="",O211=""),"",IF(R211&lt;VLOOKUP(O211,system2!$A$2:$F$36,6,FALSE),R211,VLOOKUP(O211,system2!$A$2:$F$36,6,FALSE)))</f>
        <v>113991</v>
      </c>
      <c r="T211" s="53">
        <f t="shared" si="25"/>
        <v>27290</v>
      </c>
      <c r="U211" s="53">
        <f t="shared" si="26"/>
        <v>86701</v>
      </c>
      <c r="V211" s="53">
        <f t="shared" si="27"/>
        <v>0</v>
      </c>
      <c r="W211" s="250"/>
      <c r="X211" s="33">
        <v>0</v>
      </c>
      <c r="Y211" s="264"/>
      <c r="Z211" s="7"/>
    </row>
    <row r="212" spans="13:26" x14ac:dyDescent="0.2">
      <c r="M212" s="160">
        <v>210</v>
      </c>
      <c r="N212" s="161">
        <f t="shared" si="22"/>
        <v>211</v>
      </c>
      <c r="O212" s="161">
        <f>IF(OR(N211=0,N211=""),"",IF($C$7&lt;system2!I211,"",system2!I211))</f>
        <v>18</v>
      </c>
      <c r="P212" s="162">
        <f t="shared" si="23"/>
        <v>48458</v>
      </c>
      <c r="Q212" s="163">
        <f>IF(OR(N211=0,N211="",O212=""),"",IF(N212&lt;0,"",VLOOKUP(O212,system2!$A$2:$B$36,2,FALSE)))</f>
        <v>1.55E-2</v>
      </c>
      <c r="R212" s="164">
        <f t="shared" si="24"/>
        <v>21041234</v>
      </c>
      <c r="S212" s="164">
        <f>IF(OR(N211=0,N211="",O212=""),"",IF(R212&lt;VLOOKUP(O212,system2!$A$2:$F$36,6,FALSE),R212,VLOOKUP(O212,system2!$A$2:$F$36,6,FALSE)))</f>
        <v>113991</v>
      </c>
      <c r="T212" s="164">
        <f t="shared" si="25"/>
        <v>27178</v>
      </c>
      <c r="U212" s="164">
        <f t="shared" si="26"/>
        <v>86813</v>
      </c>
      <c r="V212" s="164">
        <f t="shared" si="27"/>
        <v>0</v>
      </c>
      <c r="W212" s="250"/>
      <c r="X212" s="33">
        <v>0</v>
      </c>
      <c r="Y212" s="264"/>
      <c r="Z212" s="7"/>
    </row>
    <row r="213" spans="13:26" x14ac:dyDescent="0.2">
      <c r="M213" s="36">
        <v>211</v>
      </c>
      <c r="N213" s="51">
        <f t="shared" si="22"/>
        <v>210</v>
      </c>
      <c r="O213" s="51">
        <f>IF(OR(N212=0,N212=""),"",IF($C$7&lt;system2!I212,"",system2!I212))</f>
        <v>18</v>
      </c>
      <c r="P213" s="125">
        <f t="shared" si="23"/>
        <v>48488</v>
      </c>
      <c r="Q213" s="52">
        <f>IF(OR(N212=0,N212="",O213=""),"",IF(N213&lt;0,"",VLOOKUP(O213,system2!$A$2:$B$36,2,FALSE)))</f>
        <v>1.55E-2</v>
      </c>
      <c r="R213" s="53">
        <f t="shared" si="24"/>
        <v>20954421</v>
      </c>
      <c r="S213" s="53">
        <f>IF(OR(N212=0,N212="",O213=""),"",IF(R213&lt;VLOOKUP(O213,system2!$A$2:$F$36,6,FALSE),R213,VLOOKUP(O213,system2!$A$2:$F$36,6,FALSE)))</f>
        <v>113991</v>
      </c>
      <c r="T213" s="53">
        <f t="shared" si="25"/>
        <v>27066</v>
      </c>
      <c r="U213" s="53">
        <f t="shared" si="26"/>
        <v>86925</v>
      </c>
      <c r="V213" s="53">
        <f t="shared" si="27"/>
        <v>0</v>
      </c>
      <c r="W213" s="250"/>
      <c r="X213" s="33">
        <v>0</v>
      </c>
      <c r="Y213" s="264"/>
      <c r="Z213" s="7"/>
    </row>
    <row r="214" spans="13:26" x14ac:dyDescent="0.2">
      <c r="M214" s="160">
        <v>212</v>
      </c>
      <c r="N214" s="161">
        <f t="shared" si="22"/>
        <v>209</v>
      </c>
      <c r="O214" s="161">
        <f>IF(OR(N213=0,N213=""),"",IF($C$7&lt;system2!I213,"",system2!I213))</f>
        <v>18</v>
      </c>
      <c r="P214" s="162">
        <f t="shared" si="23"/>
        <v>48519</v>
      </c>
      <c r="Q214" s="163">
        <f>IF(OR(N213=0,N213="",O214=""),"",IF(N214&lt;0,"",VLOOKUP(O214,system2!$A$2:$B$36,2,FALSE)))</f>
        <v>1.55E-2</v>
      </c>
      <c r="R214" s="164">
        <f t="shared" si="24"/>
        <v>20867496</v>
      </c>
      <c r="S214" s="164">
        <f>IF(OR(N213=0,N213="",O214=""),"",IF(R214&lt;VLOOKUP(O214,system2!$A$2:$F$36,6,FALSE),R214,VLOOKUP(O214,system2!$A$2:$F$36,6,FALSE)))</f>
        <v>113991</v>
      </c>
      <c r="T214" s="164">
        <f t="shared" si="25"/>
        <v>26953</v>
      </c>
      <c r="U214" s="164">
        <f t="shared" si="26"/>
        <v>87038</v>
      </c>
      <c r="V214" s="164">
        <f t="shared" si="27"/>
        <v>0</v>
      </c>
      <c r="W214" s="250"/>
      <c r="X214" s="33">
        <v>0</v>
      </c>
      <c r="Y214" s="264"/>
      <c r="Z214" s="7"/>
    </row>
    <row r="215" spans="13:26" x14ac:dyDescent="0.2">
      <c r="M215" s="36">
        <v>213</v>
      </c>
      <c r="N215" s="51">
        <f t="shared" si="22"/>
        <v>208</v>
      </c>
      <c r="O215" s="51">
        <f>IF(OR(N214=0,N214=""),"",IF($C$7&lt;system2!I214,"",system2!I214))</f>
        <v>18</v>
      </c>
      <c r="P215" s="125">
        <f t="shared" si="23"/>
        <v>48549</v>
      </c>
      <c r="Q215" s="52">
        <f>IF(OR(N214=0,N214="",O215=""),"",IF(N215&lt;0,"",VLOOKUP(O215,system2!$A$2:$B$36,2,FALSE)))</f>
        <v>1.55E-2</v>
      </c>
      <c r="R215" s="53">
        <f t="shared" si="24"/>
        <v>20780458</v>
      </c>
      <c r="S215" s="53">
        <f>IF(OR(N214=0,N214="",O215=""),"",IF(R215&lt;VLOOKUP(O215,system2!$A$2:$F$36,6,FALSE),R215,VLOOKUP(O215,system2!$A$2:$F$36,6,FALSE)))</f>
        <v>113991</v>
      </c>
      <c r="T215" s="53">
        <f t="shared" si="25"/>
        <v>26841</v>
      </c>
      <c r="U215" s="53">
        <f t="shared" si="26"/>
        <v>87150</v>
      </c>
      <c r="V215" s="53">
        <f t="shared" si="27"/>
        <v>0</v>
      </c>
      <c r="W215" s="250"/>
      <c r="X215" s="33">
        <v>0</v>
      </c>
      <c r="Y215" s="264"/>
      <c r="Z215" s="7"/>
    </row>
    <row r="216" spans="13:26" x14ac:dyDescent="0.2">
      <c r="M216" s="160">
        <v>214</v>
      </c>
      <c r="N216" s="161">
        <f t="shared" si="22"/>
        <v>207</v>
      </c>
      <c r="O216" s="161">
        <f>IF(OR(N215=0,N215=""),"",IF($C$7&lt;system2!I215,"",system2!I215))</f>
        <v>18</v>
      </c>
      <c r="P216" s="162">
        <f t="shared" si="23"/>
        <v>48580</v>
      </c>
      <c r="Q216" s="163">
        <f>IF(OR(N215=0,N215="",O216=""),"",IF(N216&lt;0,"",VLOOKUP(O216,system2!$A$2:$B$36,2,FALSE)))</f>
        <v>1.55E-2</v>
      </c>
      <c r="R216" s="164">
        <f t="shared" si="24"/>
        <v>20693308</v>
      </c>
      <c r="S216" s="164">
        <f>IF(OR(N215=0,N215="",O216=""),"",IF(R216&lt;VLOOKUP(O216,system2!$A$2:$F$36,6,FALSE),R216,VLOOKUP(O216,system2!$A$2:$F$36,6,FALSE)))</f>
        <v>113991</v>
      </c>
      <c r="T216" s="164">
        <f t="shared" si="25"/>
        <v>26728</v>
      </c>
      <c r="U216" s="164">
        <f t="shared" si="26"/>
        <v>87263</v>
      </c>
      <c r="V216" s="164">
        <f t="shared" si="27"/>
        <v>0</v>
      </c>
      <c r="W216" s="250"/>
      <c r="X216" s="33">
        <v>0</v>
      </c>
      <c r="Y216" s="264"/>
      <c r="Z216" s="7"/>
    </row>
    <row r="217" spans="13:26" x14ac:dyDescent="0.2">
      <c r="M217" s="36">
        <v>215</v>
      </c>
      <c r="N217" s="51">
        <f t="shared" si="22"/>
        <v>206</v>
      </c>
      <c r="O217" s="51">
        <f>IF(OR(N216=0,N216=""),"",IF($C$7&lt;system2!I216,"",system2!I216))</f>
        <v>18</v>
      </c>
      <c r="P217" s="125">
        <f t="shared" si="23"/>
        <v>48611</v>
      </c>
      <c r="Q217" s="52">
        <f>IF(OR(N216=0,N216="",O217=""),"",IF(N217&lt;0,"",VLOOKUP(O217,system2!$A$2:$B$36,2,FALSE)))</f>
        <v>1.55E-2</v>
      </c>
      <c r="R217" s="53">
        <f t="shared" si="24"/>
        <v>20606045</v>
      </c>
      <c r="S217" s="53">
        <f>IF(OR(N216=0,N216="",O217=""),"",IF(R217&lt;VLOOKUP(O217,system2!$A$2:$F$36,6,FALSE),R217,VLOOKUP(O217,system2!$A$2:$F$36,6,FALSE)))</f>
        <v>113991</v>
      </c>
      <c r="T217" s="53">
        <f t="shared" si="25"/>
        <v>26616</v>
      </c>
      <c r="U217" s="53">
        <f t="shared" si="26"/>
        <v>87375</v>
      </c>
      <c r="V217" s="53">
        <f t="shared" si="27"/>
        <v>0</v>
      </c>
      <c r="W217" s="250"/>
      <c r="X217" s="33">
        <v>0</v>
      </c>
      <c r="Y217" s="264"/>
      <c r="Z217" s="7"/>
    </row>
    <row r="218" spans="13:26" x14ac:dyDescent="0.2">
      <c r="M218" s="165">
        <v>216</v>
      </c>
      <c r="N218" s="166">
        <f t="shared" si="22"/>
        <v>205</v>
      </c>
      <c r="O218" s="166">
        <f>IF(OR(N217=0,N217=""),"",IF($C$7&lt;system2!I217,"",system2!I217))</f>
        <v>18</v>
      </c>
      <c r="P218" s="167">
        <f t="shared" si="23"/>
        <v>48639</v>
      </c>
      <c r="Q218" s="168">
        <f>IF(OR(N217=0,N217="",O218=""),"",IF(N218&lt;0,"",VLOOKUP(O218,system2!$A$2:$B$36,2,FALSE)))</f>
        <v>1.55E-2</v>
      </c>
      <c r="R218" s="169">
        <f t="shared" si="24"/>
        <v>20518670</v>
      </c>
      <c r="S218" s="169">
        <f>IF(OR(N217=0,N217="",O218=""),"",IF(R218&lt;VLOOKUP(O218,system2!$A$2:$F$36,6,FALSE),R218,VLOOKUP(O218,system2!$A$2:$F$36,6,FALSE)))</f>
        <v>113991</v>
      </c>
      <c r="T218" s="169">
        <f t="shared" si="25"/>
        <v>26503</v>
      </c>
      <c r="U218" s="169">
        <f t="shared" si="26"/>
        <v>87488</v>
      </c>
      <c r="V218" s="169">
        <f t="shared" si="27"/>
        <v>0</v>
      </c>
      <c r="W218" s="251"/>
      <c r="X218" s="34">
        <v>0</v>
      </c>
      <c r="Y218" s="265"/>
      <c r="Z218" s="7"/>
    </row>
    <row r="219" spans="13:26" x14ac:dyDescent="0.2">
      <c r="M219" s="35">
        <v>217</v>
      </c>
      <c r="N219" s="48">
        <f t="shared" si="22"/>
        <v>204</v>
      </c>
      <c r="O219" s="48">
        <f>IF(OR(N218=0,N218=""),"",IF($C$7&lt;system2!I218,"",system2!I218))</f>
        <v>19</v>
      </c>
      <c r="P219" s="123">
        <f t="shared" si="23"/>
        <v>48670</v>
      </c>
      <c r="Q219" s="49">
        <f>IF(OR(N218=0,N218="",O219=""),"",IF(N219&lt;0,"",VLOOKUP(O219,system2!$A$2:$B$36,2,FALSE)))</f>
        <v>1.55E-2</v>
      </c>
      <c r="R219" s="50">
        <f t="shared" si="24"/>
        <v>20431182</v>
      </c>
      <c r="S219" s="50">
        <f>IF(OR(N218=0,N218="",O219=""),"",IF(R219&lt;VLOOKUP(O219,system2!$A$2:$F$36,6,FALSE),R219,VLOOKUP(O219,system2!$A$2:$F$36,6,FALSE)))</f>
        <v>113991</v>
      </c>
      <c r="T219" s="50">
        <f t="shared" si="25"/>
        <v>26390</v>
      </c>
      <c r="U219" s="50">
        <f t="shared" si="26"/>
        <v>87601</v>
      </c>
      <c r="V219" s="50">
        <f t="shared" si="27"/>
        <v>0</v>
      </c>
      <c r="W219" s="249">
        <f>IF(ISNA(VLOOKUP(O219,$B$28:$C$62,2,FALSE)),0,VLOOKUP(O219,$B$28:$C$62,2,FALSE))</f>
        <v>0</v>
      </c>
      <c r="X219" s="32">
        <v>0</v>
      </c>
      <c r="Y219" s="260">
        <f>IF(O219="","",ROUND(system2!$AJ$5/100*R219,-2))</f>
        <v>111800</v>
      </c>
      <c r="Z219" s="7"/>
    </row>
    <row r="220" spans="13:26" x14ac:dyDescent="0.2">
      <c r="M220" s="37">
        <v>218</v>
      </c>
      <c r="N220" s="38">
        <f t="shared" si="22"/>
        <v>203</v>
      </c>
      <c r="O220" s="38">
        <f>IF(OR(N219=0,N219=""),"",IF($C$7&lt;system2!I219,"",system2!I219))</f>
        <v>19</v>
      </c>
      <c r="P220" s="124">
        <f t="shared" si="23"/>
        <v>48700</v>
      </c>
      <c r="Q220" s="39">
        <f>IF(OR(N219=0,N219="",O220=""),"",IF(N220&lt;0,"",VLOOKUP(O220,system2!$A$2:$B$36,2,FALSE)))</f>
        <v>1.55E-2</v>
      </c>
      <c r="R220" s="40">
        <f t="shared" si="24"/>
        <v>20343581</v>
      </c>
      <c r="S220" s="40">
        <f>IF(OR(N219=0,N219="",O220=""),"",IF(R220&lt;VLOOKUP(O220,system2!$A$2:$F$36,6,FALSE),R220,VLOOKUP(O220,system2!$A$2:$F$36,6,FALSE)))</f>
        <v>113991</v>
      </c>
      <c r="T220" s="40">
        <f t="shared" si="25"/>
        <v>26277</v>
      </c>
      <c r="U220" s="40">
        <f t="shared" si="26"/>
        <v>87714</v>
      </c>
      <c r="V220" s="40">
        <f t="shared" si="27"/>
        <v>0</v>
      </c>
      <c r="W220" s="250"/>
      <c r="X220" s="33">
        <v>0</v>
      </c>
      <c r="Y220" s="261"/>
      <c r="Z220" s="7"/>
    </row>
    <row r="221" spans="13:26" x14ac:dyDescent="0.2">
      <c r="M221" s="36">
        <v>219</v>
      </c>
      <c r="N221" s="51">
        <f t="shared" si="22"/>
        <v>202</v>
      </c>
      <c r="O221" s="51">
        <f>IF(OR(N220=0,N220=""),"",IF($C$7&lt;system2!I220,"",system2!I220))</f>
        <v>19</v>
      </c>
      <c r="P221" s="125">
        <f t="shared" si="23"/>
        <v>48731</v>
      </c>
      <c r="Q221" s="52">
        <f>IF(OR(N220=0,N220="",O221=""),"",IF(N221&lt;0,"",VLOOKUP(O221,system2!$A$2:$B$36,2,FALSE)))</f>
        <v>1.55E-2</v>
      </c>
      <c r="R221" s="53">
        <f t="shared" si="24"/>
        <v>20255867</v>
      </c>
      <c r="S221" s="53">
        <f>IF(OR(N220=0,N220="",O221=""),"",IF(R221&lt;VLOOKUP(O221,system2!$A$2:$F$36,6,FALSE),R221,VLOOKUP(O221,system2!$A$2:$F$36,6,FALSE)))</f>
        <v>113991</v>
      </c>
      <c r="T221" s="53">
        <f t="shared" si="25"/>
        <v>26163</v>
      </c>
      <c r="U221" s="53">
        <f t="shared" si="26"/>
        <v>87828</v>
      </c>
      <c r="V221" s="53">
        <f t="shared" si="27"/>
        <v>0</v>
      </c>
      <c r="W221" s="250"/>
      <c r="X221" s="33">
        <v>0</v>
      </c>
      <c r="Y221" s="261"/>
      <c r="Z221" s="7"/>
    </row>
    <row r="222" spans="13:26" x14ac:dyDescent="0.2">
      <c r="M222" s="37">
        <v>220</v>
      </c>
      <c r="N222" s="38">
        <f t="shared" si="22"/>
        <v>201</v>
      </c>
      <c r="O222" s="38">
        <f>IF(OR(N221=0,N221=""),"",IF($C$7&lt;system2!I221,"",system2!I221))</f>
        <v>19</v>
      </c>
      <c r="P222" s="124">
        <f t="shared" si="23"/>
        <v>48761</v>
      </c>
      <c r="Q222" s="39">
        <f>IF(OR(N221=0,N221="",O222=""),"",IF(N222&lt;0,"",VLOOKUP(O222,system2!$A$2:$B$36,2,FALSE)))</f>
        <v>1.55E-2</v>
      </c>
      <c r="R222" s="40">
        <f t="shared" si="24"/>
        <v>20168039</v>
      </c>
      <c r="S222" s="40">
        <f>IF(OR(N221=0,N221="",O222=""),"",IF(R222&lt;VLOOKUP(O222,system2!$A$2:$F$36,6,FALSE),R222,VLOOKUP(O222,system2!$A$2:$F$36,6,FALSE)))</f>
        <v>113991</v>
      </c>
      <c r="T222" s="40">
        <f t="shared" si="25"/>
        <v>26050</v>
      </c>
      <c r="U222" s="40">
        <f t="shared" si="26"/>
        <v>87941</v>
      </c>
      <c r="V222" s="40">
        <f t="shared" si="27"/>
        <v>0</v>
      </c>
      <c r="W222" s="250"/>
      <c r="X222" s="33">
        <v>0</v>
      </c>
      <c r="Y222" s="261"/>
      <c r="Z222" s="7"/>
    </row>
    <row r="223" spans="13:26" x14ac:dyDescent="0.2">
      <c r="M223" s="36">
        <v>221</v>
      </c>
      <c r="N223" s="51">
        <f t="shared" si="22"/>
        <v>200</v>
      </c>
      <c r="O223" s="51">
        <f>IF(OR(N222=0,N222=""),"",IF($C$7&lt;system2!I222,"",system2!I222))</f>
        <v>19</v>
      </c>
      <c r="P223" s="125">
        <f t="shared" si="23"/>
        <v>48792</v>
      </c>
      <c r="Q223" s="52">
        <f>IF(OR(N222=0,N222="",O223=""),"",IF(N223&lt;0,"",VLOOKUP(O223,system2!$A$2:$B$36,2,FALSE)))</f>
        <v>1.55E-2</v>
      </c>
      <c r="R223" s="53">
        <f t="shared" si="24"/>
        <v>20080098</v>
      </c>
      <c r="S223" s="53">
        <f>IF(OR(N222=0,N222="",O223=""),"",IF(R223&lt;VLOOKUP(O223,system2!$A$2:$F$36,6,FALSE),R223,VLOOKUP(O223,system2!$A$2:$F$36,6,FALSE)))</f>
        <v>113991</v>
      </c>
      <c r="T223" s="53">
        <f t="shared" si="25"/>
        <v>25936</v>
      </c>
      <c r="U223" s="53">
        <f t="shared" si="26"/>
        <v>88055</v>
      </c>
      <c r="V223" s="53">
        <f t="shared" si="27"/>
        <v>0</v>
      </c>
      <c r="W223" s="250"/>
      <c r="X223" s="33">
        <v>0</v>
      </c>
      <c r="Y223" s="261"/>
      <c r="Z223" s="7"/>
    </row>
    <row r="224" spans="13:26" x14ac:dyDescent="0.2">
      <c r="M224" s="37">
        <v>222</v>
      </c>
      <c r="N224" s="38">
        <f t="shared" si="22"/>
        <v>199</v>
      </c>
      <c r="O224" s="38">
        <f>IF(OR(N223=0,N223=""),"",IF($C$7&lt;system2!I223,"",system2!I223))</f>
        <v>19</v>
      </c>
      <c r="P224" s="124">
        <f t="shared" si="23"/>
        <v>48823</v>
      </c>
      <c r="Q224" s="39">
        <f>IF(OR(N223=0,N223="",O224=""),"",IF(N224&lt;0,"",VLOOKUP(O224,system2!$A$2:$B$36,2,FALSE)))</f>
        <v>1.55E-2</v>
      </c>
      <c r="R224" s="40">
        <f t="shared" si="24"/>
        <v>19992043</v>
      </c>
      <c r="S224" s="40">
        <f>IF(OR(N223=0,N223="",O224=""),"",IF(R224&lt;VLOOKUP(O224,system2!$A$2:$F$36,6,FALSE),R224,VLOOKUP(O224,system2!$A$2:$F$36,6,FALSE)))</f>
        <v>113991</v>
      </c>
      <c r="T224" s="40">
        <f t="shared" si="25"/>
        <v>25823</v>
      </c>
      <c r="U224" s="40">
        <f t="shared" si="26"/>
        <v>88168</v>
      </c>
      <c r="V224" s="40">
        <f t="shared" si="27"/>
        <v>0</v>
      </c>
      <c r="W224" s="250"/>
      <c r="X224" s="33">
        <v>0</v>
      </c>
      <c r="Y224" s="261"/>
      <c r="Z224" s="7"/>
    </row>
    <row r="225" spans="13:26" x14ac:dyDescent="0.2">
      <c r="M225" s="36">
        <v>223</v>
      </c>
      <c r="N225" s="51">
        <f t="shared" si="22"/>
        <v>198</v>
      </c>
      <c r="O225" s="51">
        <f>IF(OR(N224=0,N224=""),"",IF($C$7&lt;system2!I224,"",system2!I224))</f>
        <v>19</v>
      </c>
      <c r="P225" s="125">
        <f t="shared" si="23"/>
        <v>48853</v>
      </c>
      <c r="Q225" s="52">
        <f>IF(OR(N224=0,N224="",O225=""),"",IF(N225&lt;0,"",VLOOKUP(O225,system2!$A$2:$B$36,2,FALSE)))</f>
        <v>1.55E-2</v>
      </c>
      <c r="R225" s="53">
        <f t="shared" si="24"/>
        <v>19903875</v>
      </c>
      <c r="S225" s="53">
        <f>IF(OR(N224=0,N224="",O225=""),"",IF(R225&lt;VLOOKUP(O225,system2!$A$2:$F$36,6,FALSE),R225,VLOOKUP(O225,system2!$A$2:$F$36,6,FALSE)))</f>
        <v>113991</v>
      </c>
      <c r="T225" s="53">
        <f t="shared" si="25"/>
        <v>25709</v>
      </c>
      <c r="U225" s="53">
        <f t="shared" si="26"/>
        <v>88282</v>
      </c>
      <c r="V225" s="53">
        <f t="shared" si="27"/>
        <v>0</v>
      </c>
      <c r="W225" s="250"/>
      <c r="X225" s="33">
        <v>0</v>
      </c>
      <c r="Y225" s="261"/>
      <c r="Z225" s="7"/>
    </row>
    <row r="226" spans="13:26" x14ac:dyDescent="0.2">
      <c r="M226" s="37">
        <v>224</v>
      </c>
      <c r="N226" s="38">
        <f t="shared" si="22"/>
        <v>197</v>
      </c>
      <c r="O226" s="38">
        <f>IF(OR(N225=0,N225=""),"",IF($C$7&lt;system2!I225,"",system2!I225))</f>
        <v>19</v>
      </c>
      <c r="P226" s="124">
        <f t="shared" si="23"/>
        <v>48884</v>
      </c>
      <c r="Q226" s="39">
        <f>IF(OR(N225=0,N225="",O226=""),"",IF(N226&lt;0,"",VLOOKUP(O226,system2!$A$2:$B$36,2,FALSE)))</f>
        <v>1.55E-2</v>
      </c>
      <c r="R226" s="40">
        <f t="shared" si="24"/>
        <v>19815593</v>
      </c>
      <c r="S226" s="40">
        <f>IF(OR(N225=0,N225="",O226=""),"",IF(R226&lt;VLOOKUP(O226,system2!$A$2:$F$36,6,FALSE),R226,VLOOKUP(O226,system2!$A$2:$F$36,6,FALSE)))</f>
        <v>113991</v>
      </c>
      <c r="T226" s="40">
        <f t="shared" si="25"/>
        <v>25595</v>
      </c>
      <c r="U226" s="40">
        <f t="shared" si="26"/>
        <v>88396</v>
      </c>
      <c r="V226" s="40">
        <f t="shared" si="27"/>
        <v>0</v>
      </c>
      <c r="W226" s="250"/>
      <c r="X226" s="33">
        <v>0</v>
      </c>
      <c r="Y226" s="261"/>
      <c r="Z226" s="7"/>
    </row>
    <row r="227" spans="13:26" x14ac:dyDescent="0.2">
      <c r="M227" s="36">
        <v>225</v>
      </c>
      <c r="N227" s="51">
        <f t="shared" si="22"/>
        <v>196</v>
      </c>
      <c r="O227" s="51">
        <f>IF(OR(N226=0,N226=""),"",IF($C$7&lt;system2!I226,"",system2!I226))</f>
        <v>19</v>
      </c>
      <c r="P227" s="125">
        <f t="shared" si="23"/>
        <v>48914</v>
      </c>
      <c r="Q227" s="52">
        <f>IF(OR(N226=0,N226="",O227=""),"",IF(N227&lt;0,"",VLOOKUP(O227,system2!$A$2:$B$36,2,FALSE)))</f>
        <v>1.55E-2</v>
      </c>
      <c r="R227" s="53">
        <f t="shared" si="24"/>
        <v>19727197</v>
      </c>
      <c r="S227" s="53">
        <f>IF(OR(N226=0,N226="",O227=""),"",IF(R227&lt;VLOOKUP(O227,system2!$A$2:$F$36,6,FALSE),R227,VLOOKUP(O227,system2!$A$2:$F$36,6,FALSE)))</f>
        <v>113991</v>
      </c>
      <c r="T227" s="53">
        <f t="shared" si="25"/>
        <v>25480</v>
      </c>
      <c r="U227" s="53">
        <f t="shared" si="26"/>
        <v>88511</v>
      </c>
      <c r="V227" s="53">
        <f t="shared" si="27"/>
        <v>0</v>
      </c>
      <c r="W227" s="250"/>
      <c r="X227" s="33">
        <v>0</v>
      </c>
      <c r="Y227" s="261"/>
      <c r="Z227" s="7"/>
    </row>
    <row r="228" spans="13:26" x14ac:dyDescent="0.2">
      <c r="M228" s="37">
        <v>226</v>
      </c>
      <c r="N228" s="38">
        <f t="shared" si="22"/>
        <v>195</v>
      </c>
      <c r="O228" s="38">
        <f>IF(OR(N227=0,N227=""),"",IF($C$7&lt;system2!I227,"",system2!I227))</f>
        <v>19</v>
      </c>
      <c r="P228" s="124">
        <f t="shared" si="23"/>
        <v>48945</v>
      </c>
      <c r="Q228" s="39">
        <f>IF(OR(N227=0,N227="",O228=""),"",IF(N228&lt;0,"",VLOOKUP(O228,system2!$A$2:$B$36,2,FALSE)))</f>
        <v>1.55E-2</v>
      </c>
      <c r="R228" s="40">
        <f t="shared" si="24"/>
        <v>19638686</v>
      </c>
      <c r="S228" s="40">
        <f>IF(OR(N227=0,N227="",O228=""),"",IF(R228&lt;VLOOKUP(O228,system2!$A$2:$F$36,6,FALSE),R228,VLOOKUP(O228,system2!$A$2:$F$36,6,FALSE)))</f>
        <v>113991</v>
      </c>
      <c r="T228" s="40">
        <f t="shared" si="25"/>
        <v>25366</v>
      </c>
      <c r="U228" s="40">
        <f t="shared" si="26"/>
        <v>88625</v>
      </c>
      <c r="V228" s="40">
        <f t="shared" si="27"/>
        <v>0</v>
      </c>
      <c r="W228" s="250"/>
      <c r="X228" s="33">
        <v>0</v>
      </c>
      <c r="Y228" s="261"/>
      <c r="Z228" s="7"/>
    </row>
    <row r="229" spans="13:26" x14ac:dyDescent="0.2">
      <c r="M229" s="36">
        <v>227</v>
      </c>
      <c r="N229" s="51">
        <f t="shared" si="22"/>
        <v>194</v>
      </c>
      <c r="O229" s="51">
        <f>IF(OR(N228=0,N228=""),"",IF($C$7&lt;system2!I228,"",system2!I228))</f>
        <v>19</v>
      </c>
      <c r="P229" s="125">
        <f t="shared" si="23"/>
        <v>48976</v>
      </c>
      <c r="Q229" s="52">
        <f>IF(OR(N228=0,N228="",O229=""),"",IF(N229&lt;0,"",VLOOKUP(O229,system2!$A$2:$B$36,2,FALSE)))</f>
        <v>1.55E-2</v>
      </c>
      <c r="R229" s="53">
        <f t="shared" si="24"/>
        <v>19550061</v>
      </c>
      <c r="S229" s="53">
        <f>IF(OR(N228=0,N228="",O229=""),"",IF(R229&lt;VLOOKUP(O229,system2!$A$2:$F$36,6,FALSE),R229,VLOOKUP(O229,system2!$A$2:$F$36,6,FALSE)))</f>
        <v>113991</v>
      </c>
      <c r="T229" s="53">
        <f t="shared" si="25"/>
        <v>25252</v>
      </c>
      <c r="U229" s="53">
        <f t="shared" si="26"/>
        <v>88739</v>
      </c>
      <c r="V229" s="53">
        <f t="shared" si="27"/>
        <v>0</v>
      </c>
      <c r="W229" s="250"/>
      <c r="X229" s="33">
        <v>0</v>
      </c>
      <c r="Y229" s="261"/>
      <c r="Z229" s="7"/>
    </row>
    <row r="230" spans="13:26" x14ac:dyDescent="0.2">
      <c r="M230" s="41">
        <v>228</v>
      </c>
      <c r="N230" s="42">
        <f t="shared" si="22"/>
        <v>193</v>
      </c>
      <c r="O230" s="42">
        <f>IF(OR(N229=0,N229=""),"",IF($C$7&lt;system2!I229,"",system2!I229))</f>
        <v>19</v>
      </c>
      <c r="P230" s="126">
        <f t="shared" si="23"/>
        <v>49004</v>
      </c>
      <c r="Q230" s="43">
        <f>IF(OR(N229=0,N229="",O230=""),"",IF(N230&lt;0,"",VLOOKUP(O230,system2!$A$2:$B$36,2,FALSE)))</f>
        <v>1.55E-2</v>
      </c>
      <c r="R230" s="44">
        <f t="shared" si="24"/>
        <v>19461322</v>
      </c>
      <c r="S230" s="44">
        <f>IF(OR(N229=0,N229="",O230=""),"",IF(R230&lt;VLOOKUP(O230,system2!$A$2:$F$36,6,FALSE),R230,VLOOKUP(O230,system2!$A$2:$F$36,6,FALSE)))</f>
        <v>113991</v>
      </c>
      <c r="T230" s="44">
        <f t="shared" si="25"/>
        <v>25137</v>
      </c>
      <c r="U230" s="44">
        <f t="shared" si="26"/>
        <v>88854</v>
      </c>
      <c r="V230" s="44">
        <f t="shared" si="27"/>
        <v>0</v>
      </c>
      <c r="W230" s="251"/>
      <c r="X230" s="34">
        <v>0</v>
      </c>
      <c r="Y230" s="262"/>
      <c r="Z230" s="7"/>
    </row>
    <row r="231" spans="13:26" x14ac:dyDescent="0.2">
      <c r="M231" s="35">
        <v>229</v>
      </c>
      <c r="N231" s="48">
        <f t="shared" si="22"/>
        <v>192</v>
      </c>
      <c r="O231" s="48">
        <f>IF(OR(N230=0,N230=""),"",IF($C$7&lt;system2!I230,"",system2!I230))</f>
        <v>20</v>
      </c>
      <c r="P231" s="123">
        <f t="shared" si="23"/>
        <v>49035</v>
      </c>
      <c r="Q231" s="49">
        <f>IF(OR(N230=0,N230="",O231=""),"",IF(N231&lt;0,"",VLOOKUP(O231,system2!$A$2:$B$36,2,FALSE)))</f>
        <v>1.55E-2</v>
      </c>
      <c r="R231" s="50">
        <f t="shared" si="24"/>
        <v>19372468</v>
      </c>
      <c r="S231" s="50">
        <f>IF(OR(N230=0,N230="",O231=""),"",IF(R231&lt;VLOOKUP(O231,system2!$A$2:$F$36,6,FALSE),R231,VLOOKUP(O231,system2!$A$2:$F$36,6,FALSE)))</f>
        <v>113991</v>
      </c>
      <c r="T231" s="50">
        <f t="shared" si="25"/>
        <v>25022</v>
      </c>
      <c r="U231" s="50">
        <f t="shared" si="26"/>
        <v>88969</v>
      </c>
      <c r="V231" s="50">
        <f t="shared" si="27"/>
        <v>0</v>
      </c>
      <c r="W231" s="249">
        <f>IF(ISNA(VLOOKUP(O231,$B$28:$C$62,2,FALSE)),0,VLOOKUP(O231,$B$28:$C$62,2,FALSE))</f>
        <v>0</v>
      </c>
      <c r="X231" s="32">
        <v>0</v>
      </c>
      <c r="Y231" s="263">
        <f>IF(O231="","",ROUND(system2!$AJ$5/100*R231,-2))</f>
        <v>106000</v>
      </c>
      <c r="Z231" s="7"/>
    </row>
    <row r="232" spans="13:26" x14ac:dyDescent="0.2">
      <c r="M232" s="160">
        <v>230</v>
      </c>
      <c r="N232" s="161">
        <f t="shared" si="22"/>
        <v>191</v>
      </c>
      <c r="O232" s="161">
        <f>IF(OR(N231=0,N231=""),"",IF($C$7&lt;system2!I231,"",system2!I231))</f>
        <v>20</v>
      </c>
      <c r="P232" s="162">
        <f t="shared" si="23"/>
        <v>49065</v>
      </c>
      <c r="Q232" s="163">
        <f>IF(OR(N231=0,N231="",O232=""),"",IF(N232&lt;0,"",VLOOKUP(O232,system2!$A$2:$B$36,2,FALSE)))</f>
        <v>1.55E-2</v>
      </c>
      <c r="R232" s="164">
        <f t="shared" si="24"/>
        <v>19283499</v>
      </c>
      <c r="S232" s="164">
        <f>IF(OR(N231=0,N231="",O232=""),"",IF(R232&lt;VLOOKUP(O232,system2!$A$2:$F$36,6,FALSE),R232,VLOOKUP(O232,system2!$A$2:$F$36,6,FALSE)))</f>
        <v>113991</v>
      </c>
      <c r="T232" s="164">
        <f t="shared" si="25"/>
        <v>24907</v>
      </c>
      <c r="U232" s="164">
        <f t="shared" si="26"/>
        <v>89084</v>
      </c>
      <c r="V232" s="164">
        <f t="shared" si="27"/>
        <v>0</v>
      </c>
      <c r="W232" s="250"/>
      <c r="X232" s="33">
        <v>0</v>
      </c>
      <c r="Y232" s="264"/>
      <c r="Z232" s="7"/>
    </row>
    <row r="233" spans="13:26" x14ac:dyDescent="0.2">
      <c r="M233" s="36">
        <v>231</v>
      </c>
      <c r="N233" s="51">
        <f t="shared" si="22"/>
        <v>190</v>
      </c>
      <c r="O233" s="51">
        <f>IF(OR(N232=0,N232=""),"",IF($C$7&lt;system2!I232,"",system2!I232))</f>
        <v>20</v>
      </c>
      <c r="P233" s="125">
        <f t="shared" si="23"/>
        <v>49096</v>
      </c>
      <c r="Q233" s="52">
        <f>IF(OR(N232=0,N232="",O233=""),"",IF(N233&lt;0,"",VLOOKUP(O233,system2!$A$2:$B$36,2,FALSE)))</f>
        <v>1.55E-2</v>
      </c>
      <c r="R233" s="53">
        <f t="shared" si="24"/>
        <v>19194415</v>
      </c>
      <c r="S233" s="53">
        <f>IF(OR(N232=0,N232="",O233=""),"",IF(R233&lt;VLOOKUP(O233,system2!$A$2:$F$36,6,FALSE),R233,VLOOKUP(O233,system2!$A$2:$F$36,6,FALSE)))</f>
        <v>113991</v>
      </c>
      <c r="T233" s="53">
        <f t="shared" si="25"/>
        <v>24792</v>
      </c>
      <c r="U233" s="53">
        <f t="shared" si="26"/>
        <v>89199</v>
      </c>
      <c r="V233" s="53">
        <f t="shared" si="27"/>
        <v>0</v>
      </c>
      <c r="W233" s="250"/>
      <c r="X233" s="33">
        <v>0</v>
      </c>
      <c r="Y233" s="264"/>
      <c r="Z233" s="7"/>
    </row>
    <row r="234" spans="13:26" x14ac:dyDescent="0.2">
      <c r="M234" s="160">
        <v>232</v>
      </c>
      <c r="N234" s="161">
        <f t="shared" si="22"/>
        <v>189</v>
      </c>
      <c r="O234" s="161">
        <f>IF(OR(N233=0,N233=""),"",IF($C$7&lt;system2!I233,"",system2!I233))</f>
        <v>20</v>
      </c>
      <c r="P234" s="162">
        <f t="shared" si="23"/>
        <v>49126</v>
      </c>
      <c r="Q234" s="163">
        <f>IF(OR(N233=0,N233="",O234=""),"",IF(N234&lt;0,"",VLOOKUP(O234,system2!$A$2:$B$36,2,FALSE)))</f>
        <v>1.55E-2</v>
      </c>
      <c r="R234" s="164">
        <f t="shared" si="24"/>
        <v>19105216</v>
      </c>
      <c r="S234" s="164">
        <f>IF(OR(N233=0,N233="",O234=""),"",IF(R234&lt;VLOOKUP(O234,system2!$A$2:$F$36,6,FALSE),R234,VLOOKUP(O234,system2!$A$2:$F$36,6,FALSE)))</f>
        <v>113991</v>
      </c>
      <c r="T234" s="164">
        <f t="shared" si="25"/>
        <v>24677</v>
      </c>
      <c r="U234" s="164">
        <f t="shared" si="26"/>
        <v>89314</v>
      </c>
      <c r="V234" s="164">
        <f t="shared" si="27"/>
        <v>0</v>
      </c>
      <c r="W234" s="250"/>
      <c r="X234" s="33">
        <v>0</v>
      </c>
      <c r="Y234" s="264"/>
      <c r="Z234" s="7"/>
    </row>
    <row r="235" spans="13:26" x14ac:dyDescent="0.2">
      <c r="M235" s="36">
        <v>233</v>
      </c>
      <c r="N235" s="51">
        <f t="shared" si="22"/>
        <v>188</v>
      </c>
      <c r="O235" s="51">
        <f>IF(OR(N234=0,N234=""),"",IF($C$7&lt;system2!I234,"",system2!I234))</f>
        <v>20</v>
      </c>
      <c r="P235" s="125">
        <f t="shared" si="23"/>
        <v>49157</v>
      </c>
      <c r="Q235" s="52">
        <f>IF(OR(N234=0,N234="",O235=""),"",IF(N235&lt;0,"",VLOOKUP(O235,system2!$A$2:$B$36,2,FALSE)))</f>
        <v>1.55E-2</v>
      </c>
      <c r="R235" s="53">
        <f t="shared" si="24"/>
        <v>19015902</v>
      </c>
      <c r="S235" s="53">
        <f>IF(OR(N234=0,N234="",O235=""),"",IF(R235&lt;VLOOKUP(O235,system2!$A$2:$F$36,6,FALSE),R235,VLOOKUP(O235,system2!$A$2:$F$36,6,FALSE)))</f>
        <v>113991</v>
      </c>
      <c r="T235" s="53">
        <f t="shared" si="25"/>
        <v>24562</v>
      </c>
      <c r="U235" s="53">
        <f t="shared" si="26"/>
        <v>89429</v>
      </c>
      <c r="V235" s="53">
        <f t="shared" si="27"/>
        <v>0</v>
      </c>
      <c r="W235" s="250"/>
      <c r="X235" s="33">
        <v>0</v>
      </c>
      <c r="Y235" s="264"/>
      <c r="Z235" s="7"/>
    </row>
    <row r="236" spans="13:26" x14ac:dyDescent="0.2">
      <c r="M236" s="160">
        <v>234</v>
      </c>
      <c r="N236" s="161">
        <f t="shared" si="22"/>
        <v>187</v>
      </c>
      <c r="O236" s="161">
        <f>IF(OR(N235=0,N235=""),"",IF($C$7&lt;system2!I235,"",system2!I235))</f>
        <v>20</v>
      </c>
      <c r="P236" s="162">
        <f t="shared" si="23"/>
        <v>49188</v>
      </c>
      <c r="Q236" s="163">
        <f>IF(OR(N235=0,N235="",O236=""),"",IF(N236&lt;0,"",VLOOKUP(O236,system2!$A$2:$B$36,2,FALSE)))</f>
        <v>1.55E-2</v>
      </c>
      <c r="R236" s="164">
        <f t="shared" si="24"/>
        <v>18926473</v>
      </c>
      <c r="S236" s="164">
        <f>IF(OR(N235=0,N235="",O236=""),"",IF(R236&lt;VLOOKUP(O236,system2!$A$2:$F$36,6,FALSE),R236,VLOOKUP(O236,system2!$A$2:$F$36,6,FALSE)))</f>
        <v>113991</v>
      </c>
      <c r="T236" s="164">
        <f t="shared" si="25"/>
        <v>24446</v>
      </c>
      <c r="U236" s="164">
        <f t="shared" si="26"/>
        <v>89545</v>
      </c>
      <c r="V236" s="164">
        <f t="shared" si="27"/>
        <v>0</v>
      </c>
      <c r="W236" s="250"/>
      <c r="X236" s="33">
        <v>0</v>
      </c>
      <c r="Y236" s="264"/>
      <c r="Z236" s="7"/>
    </row>
    <row r="237" spans="13:26" x14ac:dyDescent="0.2">
      <c r="M237" s="36">
        <v>235</v>
      </c>
      <c r="N237" s="51">
        <f t="shared" si="22"/>
        <v>186</v>
      </c>
      <c r="O237" s="51">
        <f>IF(OR(N236=0,N236=""),"",IF($C$7&lt;system2!I236,"",system2!I236))</f>
        <v>20</v>
      </c>
      <c r="P237" s="125">
        <f t="shared" si="23"/>
        <v>49218</v>
      </c>
      <c r="Q237" s="52">
        <f>IF(OR(N236=0,N236="",O237=""),"",IF(N237&lt;0,"",VLOOKUP(O237,system2!$A$2:$B$36,2,FALSE)))</f>
        <v>1.55E-2</v>
      </c>
      <c r="R237" s="53">
        <f t="shared" si="24"/>
        <v>18836928</v>
      </c>
      <c r="S237" s="53">
        <f>IF(OR(N236=0,N236="",O237=""),"",IF(R237&lt;VLOOKUP(O237,system2!$A$2:$F$36,6,FALSE),R237,VLOOKUP(O237,system2!$A$2:$F$36,6,FALSE)))</f>
        <v>113991</v>
      </c>
      <c r="T237" s="53">
        <f t="shared" si="25"/>
        <v>24331</v>
      </c>
      <c r="U237" s="53">
        <f t="shared" si="26"/>
        <v>89660</v>
      </c>
      <c r="V237" s="53">
        <f t="shared" si="27"/>
        <v>0</v>
      </c>
      <c r="W237" s="250"/>
      <c r="X237" s="33">
        <v>0</v>
      </c>
      <c r="Y237" s="264"/>
      <c r="Z237" s="7"/>
    </row>
    <row r="238" spans="13:26" x14ac:dyDescent="0.2">
      <c r="M238" s="160">
        <v>236</v>
      </c>
      <c r="N238" s="161">
        <f t="shared" si="22"/>
        <v>185</v>
      </c>
      <c r="O238" s="161">
        <f>IF(OR(N237=0,N237=""),"",IF($C$7&lt;system2!I237,"",system2!I237))</f>
        <v>20</v>
      </c>
      <c r="P238" s="162">
        <f t="shared" si="23"/>
        <v>49249</v>
      </c>
      <c r="Q238" s="163">
        <f>IF(OR(N237=0,N237="",O238=""),"",IF(N238&lt;0,"",VLOOKUP(O238,system2!$A$2:$B$36,2,FALSE)))</f>
        <v>1.55E-2</v>
      </c>
      <c r="R238" s="164">
        <f t="shared" si="24"/>
        <v>18747268</v>
      </c>
      <c r="S238" s="164">
        <f>IF(OR(N237=0,N237="",O238=""),"",IF(R238&lt;VLOOKUP(O238,system2!$A$2:$F$36,6,FALSE),R238,VLOOKUP(O238,system2!$A$2:$F$36,6,FALSE)))</f>
        <v>113991</v>
      </c>
      <c r="T238" s="164">
        <f t="shared" si="25"/>
        <v>24215</v>
      </c>
      <c r="U238" s="164">
        <f t="shared" si="26"/>
        <v>89776</v>
      </c>
      <c r="V238" s="164">
        <f t="shared" si="27"/>
        <v>0</v>
      </c>
      <c r="W238" s="250"/>
      <c r="X238" s="33">
        <v>0</v>
      </c>
      <c r="Y238" s="264"/>
      <c r="Z238" s="7"/>
    </row>
    <row r="239" spans="13:26" x14ac:dyDescent="0.2">
      <c r="M239" s="36">
        <v>237</v>
      </c>
      <c r="N239" s="51">
        <f t="shared" si="22"/>
        <v>184</v>
      </c>
      <c r="O239" s="51">
        <f>IF(OR(N238=0,N238=""),"",IF($C$7&lt;system2!I238,"",system2!I238))</f>
        <v>20</v>
      </c>
      <c r="P239" s="125">
        <f t="shared" si="23"/>
        <v>49279</v>
      </c>
      <c r="Q239" s="52">
        <f>IF(OR(N238=0,N238="",O239=""),"",IF(N239&lt;0,"",VLOOKUP(O239,system2!$A$2:$B$36,2,FALSE)))</f>
        <v>1.55E-2</v>
      </c>
      <c r="R239" s="53">
        <f t="shared" si="24"/>
        <v>18657492</v>
      </c>
      <c r="S239" s="53">
        <f>IF(OR(N238=0,N238="",O239=""),"",IF(R239&lt;VLOOKUP(O239,system2!$A$2:$F$36,6,FALSE),R239,VLOOKUP(O239,system2!$A$2:$F$36,6,FALSE)))</f>
        <v>113991</v>
      </c>
      <c r="T239" s="53">
        <f t="shared" si="25"/>
        <v>24099</v>
      </c>
      <c r="U239" s="53">
        <f t="shared" si="26"/>
        <v>89892</v>
      </c>
      <c r="V239" s="53">
        <f t="shared" si="27"/>
        <v>0</v>
      </c>
      <c r="W239" s="250"/>
      <c r="X239" s="33">
        <v>0</v>
      </c>
      <c r="Y239" s="264"/>
      <c r="Z239" s="7"/>
    </row>
    <row r="240" spans="13:26" x14ac:dyDescent="0.2">
      <c r="M240" s="160">
        <v>238</v>
      </c>
      <c r="N240" s="161">
        <f t="shared" si="22"/>
        <v>183</v>
      </c>
      <c r="O240" s="161">
        <f>IF(OR(N239=0,N239=""),"",IF($C$7&lt;system2!I239,"",system2!I239))</f>
        <v>20</v>
      </c>
      <c r="P240" s="162">
        <f t="shared" si="23"/>
        <v>49310</v>
      </c>
      <c r="Q240" s="163">
        <f>IF(OR(N239=0,N239="",O240=""),"",IF(N240&lt;0,"",VLOOKUP(O240,system2!$A$2:$B$36,2,FALSE)))</f>
        <v>1.55E-2</v>
      </c>
      <c r="R240" s="164">
        <f t="shared" si="24"/>
        <v>18567600</v>
      </c>
      <c r="S240" s="164">
        <f>IF(OR(N239=0,N239="",O240=""),"",IF(R240&lt;VLOOKUP(O240,system2!$A$2:$F$36,6,FALSE),R240,VLOOKUP(O240,system2!$A$2:$F$36,6,FALSE)))</f>
        <v>113991</v>
      </c>
      <c r="T240" s="164">
        <f t="shared" si="25"/>
        <v>23983</v>
      </c>
      <c r="U240" s="164">
        <f t="shared" si="26"/>
        <v>90008</v>
      </c>
      <c r="V240" s="164">
        <f t="shared" si="27"/>
        <v>0</v>
      </c>
      <c r="W240" s="250"/>
      <c r="X240" s="33">
        <v>0</v>
      </c>
      <c r="Y240" s="264"/>
      <c r="Z240" s="7"/>
    </row>
    <row r="241" spans="13:26" x14ac:dyDescent="0.2">
      <c r="M241" s="36">
        <v>239</v>
      </c>
      <c r="N241" s="51">
        <f t="shared" si="22"/>
        <v>182</v>
      </c>
      <c r="O241" s="51">
        <f>IF(OR(N240=0,N240=""),"",IF($C$7&lt;system2!I240,"",system2!I240))</f>
        <v>20</v>
      </c>
      <c r="P241" s="125">
        <f t="shared" si="23"/>
        <v>49341</v>
      </c>
      <c r="Q241" s="52">
        <f>IF(OR(N240=0,N240="",O241=""),"",IF(N241&lt;0,"",VLOOKUP(O241,system2!$A$2:$B$36,2,FALSE)))</f>
        <v>1.55E-2</v>
      </c>
      <c r="R241" s="53">
        <f t="shared" si="24"/>
        <v>18477592</v>
      </c>
      <c r="S241" s="53">
        <f>IF(OR(N240=0,N240="",O241=""),"",IF(R241&lt;VLOOKUP(O241,system2!$A$2:$F$36,6,FALSE),R241,VLOOKUP(O241,system2!$A$2:$F$36,6,FALSE)))</f>
        <v>113991</v>
      </c>
      <c r="T241" s="53">
        <f t="shared" si="25"/>
        <v>23866</v>
      </c>
      <c r="U241" s="53">
        <f t="shared" si="26"/>
        <v>90125</v>
      </c>
      <c r="V241" s="53">
        <f t="shared" si="27"/>
        <v>0</v>
      </c>
      <c r="W241" s="250"/>
      <c r="X241" s="33">
        <v>0</v>
      </c>
      <c r="Y241" s="264"/>
      <c r="Z241" s="7"/>
    </row>
    <row r="242" spans="13:26" ht="13.5" thickBot="1" x14ac:dyDescent="0.25">
      <c r="M242" s="170">
        <v>240</v>
      </c>
      <c r="N242" s="171">
        <f t="shared" si="22"/>
        <v>181</v>
      </c>
      <c r="O242" s="171">
        <f>IF(OR(N241=0,N241=""),"",IF($C$7&lt;system2!I241,"",system2!I241))</f>
        <v>20</v>
      </c>
      <c r="P242" s="172">
        <f t="shared" si="23"/>
        <v>49369</v>
      </c>
      <c r="Q242" s="173">
        <f>IF(OR(N241=0,N241="",O242=""),"",IF(N242&lt;0,"",VLOOKUP(O242,system2!$A$2:$B$36,2,FALSE)))</f>
        <v>1.55E-2</v>
      </c>
      <c r="R242" s="174">
        <f t="shared" si="24"/>
        <v>18387467</v>
      </c>
      <c r="S242" s="174">
        <f>IF(OR(N241=0,N241="",O242=""),"",IF(R242&lt;VLOOKUP(O242,system2!$A$2:$F$36,6,FALSE),R242,VLOOKUP(O242,system2!$A$2:$F$36,6,FALSE)))</f>
        <v>113991</v>
      </c>
      <c r="T242" s="174">
        <f t="shared" si="25"/>
        <v>23750</v>
      </c>
      <c r="U242" s="174">
        <f t="shared" si="26"/>
        <v>90241</v>
      </c>
      <c r="V242" s="174">
        <f t="shared" si="27"/>
        <v>0</v>
      </c>
      <c r="W242" s="252"/>
      <c r="X242" s="47">
        <v>0</v>
      </c>
      <c r="Y242" s="267"/>
      <c r="Z242" s="7"/>
    </row>
    <row r="243" spans="13:26" x14ac:dyDescent="0.2">
      <c r="M243" s="149">
        <v>241</v>
      </c>
      <c r="N243" s="150">
        <f t="shared" si="22"/>
        <v>180</v>
      </c>
      <c r="O243" s="150">
        <f>IF(OR(N242=0,N242=""),"",IF($C$7&lt;system2!I242,"",system2!I242))</f>
        <v>21</v>
      </c>
      <c r="P243" s="151">
        <f t="shared" si="23"/>
        <v>49400</v>
      </c>
      <c r="Q243" s="152">
        <f>IF(OR(N242=0,N242="",O243=""),"",IF(N243&lt;0,"",VLOOKUP(O243,system2!$A$2:$B$36,2,FALSE)))</f>
        <v>1.8499999999999999E-2</v>
      </c>
      <c r="R243" s="153">
        <f t="shared" si="24"/>
        <v>18297226</v>
      </c>
      <c r="S243" s="153">
        <f>IF(OR(N242=0,N242="",O243=""),"",IF(R243&lt;VLOOKUP(O243,system2!$A$2:$F$36,6,FALSE),R243,VLOOKUP(O243,system2!$A$2:$F$36,6,FALSE)))</f>
        <v>116484</v>
      </c>
      <c r="T243" s="153">
        <f t="shared" si="25"/>
        <v>28208</v>
      </c>
      <c r="U243" s="153">
        <f t="shared" si="26"/>
        <v>88276</v>
      </c>
      <c r="V243" s="153">
        <f t="shared" si="27"/>
        <v>0</v>
      </c>
      <c r="W243" s="250">
        <f>IF(ISNA(VLOOKUP(O243,$B$28:$C$62,2,FALSE)),0,VLOOKUP(O243,$B$28:$C$62,2,FALSE))</f>
        <v>0</v>
      </c>
      <c r="X243" s="154">
        <v>0</v>
      </c>
      <c r="Y243" s="261">
        <f>IF(O243="","",ROUND(system2!$AJ$5/100*R243,-2))</f>
        <v>100100</v>
      </c>
      <c r="Z243" s="7"/>
    </row>
    <row r="244" spans="13:26" x14ac:dyDescent="0.2">
      <c r="M244" s="37">
        <v>242</v>
      </c>
      <c r="N244" s="38">
        <f t="shared" si="22"/>
        <v>179</v>
      </c>
      <c r="O244" s="38">
        <f>IF(OR(N243=0,N243=""),"",IF($C$7&lt;system2!I243,"",system2!I243))</f>
        <v>21</v>
      </c>
      <c r="P244" s="124">
        <f t="shared" si="23"/>
        <v>49430</v>
      </c>
      <c r="Q244" s="39">
        <f>IF(OR(N243=0,N243="",O244=""),"",IF(N244&lt;0,"",VLOOKUP(O244,system2!$A$2:$B$36,2,FALSE)))</f>
        <v>1.8499999999999999E-2</v>
      </c>
      <c r="R244" s="40">
        <f t="shared" si="24"/>
        <v>18208950</v>
      </c>
      <c r="S244" s="40">
        <f>IF(OR(N243=0,N243="",O244=""),"",IF(R244&lt;VLOOKUP(O244,system2!$A$2:$F$36,6,FALSE),R244,VLOOKUP(O244,system2!$A$2:$F$36,6,FALSE)))</f>
        <v>116484</v>
      </c>
      <c r="T244" s="40">
        <f t="shared" si="25"/>
        <v>28072</v>
      </c>
      <c r="U244" s="40">
        <f t="shared" si="26"/>
        <v>88412</v>
      </c>
      <c r="V244" s="40">
        <f t="shared" si="27"/>
        <v>0</v>
      </c>
      <c r="W244" s="250"/>
      <c r="X244" s="33">
        <v>0</v>
      </c>
      <c r="Y244" s="261"/>
      <c r="Z244" s="7"/>
    </row>
    <row r="245" spans="13:26" x14ac:dyDescent="0.2">
      <c r="M245" s="36">
        <v>243</v>
      </c>
      <c r="N245" s="51">
        <f t="shared" si="22"/>
        <v>178</v>
      </c>
      <c r="O245" s="51">
        <f>IF(OR(N244=0,N244=""),"",IF($C$7&lt;system2!I244,"",system2!I244))</f>
        <v>21</v>
      </c>
      <c r="P245" s="125">
        <f t="shared" si="23"/>
        <v>49461</v>
      </c>
      <c r="Q245" s="52">
        <f>IF(OR(N244=0,N244="",O245=""),"",IF(N245&lt;0,"",VLOOKUP(O245,system2!$A$2:$B$36,2,FALSE)))</f>
        <v>1.8499999999999999E-2</v>
      </c>
      <c r="R245" s="53">
        <f t="shared" si="24"/>
        <v>18120538</v>
      </c>
      <c r="S245" s="53">
        <f>IF(OR(N244=0,N244="",O245=""),"",IF(R245&lt;VLOOKUP(O245,system2!$A$2:$F$36,6,FALSE),R245,VLOOKUP(O245,system2!$A$2:$F$36,6,FALSE)))</f>
        <v>116484</v>
      </c>
      <c r="T245" s="53">
        <f t="shared" si="25"/>
        <v>27935</v>
      </c>
      <c r="U245" s="53">
        <f t="shared" si="26"/>
        <v>88549</v>
      </c>
      <c r="V245" s="53">
        <f t="shared" si="27"/>
        <v>0</v>
      </c>
      <c r="W245" s="250"/>
      <c r="X245" s="33">
        <v>0</v>
      </c>
      <c r="Y245" s="261"/>
      <c r="Z245" s="7"/>
    </row>
    <row r="246" spans="13:26" x14ac:dyDescent="0.2">
      <c r="M246" s="37">
        <v>244</v>
      </c>
      <c r="N246" s="38">
        <f t="shared" si="22"/>
        <v>177</v>
      </c>
      <c r="O246" s="38">
        <f>IF(OR(N245=0,N245=""),"",IF($C$7&lt;system2!I245,"",system2!I245))</f>
        <v>21</v>
      </c>
      <c r="P246" s="124">
        <f t="shared" si="23"/>
        <v>49491</v>
      </c>
      <c r="Q246" s="39">
        <f>IF(OR(N245=0,N245="",O246=""),"",IF(N246&lt;0,"",VLOOKUP(O246,system2!$A$2:$B$36,2,FALSE)))</f>
        <v>1.8499999999999999E-2</v>
      </c>
      <c r="R246" s="40">
        <f t="shared" si="24"/>
        <v>18031989</v>
      </c>
      <c r="S246" s="40">
        <f>IF(OR(N245=0,N245="",O246=""),"",IF(R246&lt;VLOOKUP(O246,system2!$A$2:$F$36,6,FALSE),R246,VLOOKUP(O246,system2!$A$2:$F$36,6,FALSE)))</f>
        <v>116484</v>
      </c>
      <c r="T246" s="40">
        <f t="shared" si="25"/>
        <v>27799</v>
      </c>
      <c r="U246" s="40">
        <f t="shared" si="26"/>
        <v>88685</v>
      </c>
      <c r="V246" s="40">
        <f t="shared" si="27"/>
        <v>0</v>
      </c>
      <c r="W246" s="250"/>
      <c r="X246" s="33">
        <v>0</v>
      </c>
      <c r="Y246" s="261"/>
      <c r="Z246" s="7"/>
    </row>
    <row r="247" spans="13:26" x14ac:dyDescent="0.2">
      <c r="M247" s="36">
        <v>245</v>
      </c>
      <c r="N247" s="51">
        <f t="shared" si="22"/>
        <v>176</v>
      </c>
      <c r="O247" s="51">
        <f>IF(OR(N246=0,N246=""),"",IF($C$7&lt;system2!I246,"",system2!I246))</f>
        <v>21</v>
      </c>
      <c r="P247" s="125">
        <f t="shared" si="23"/>
        <v>49522</v>
      </c>
      <c r="Q247" s="52">
        <f>IF(OR(N246=0,N246="",O247=""),"",IF(N247&lt;0,"",VLOOKUP(O247,system2!$A$2:$B$36,2,FALSE)))</f>
        <v>1.8499999999999999E-2</v>
      </c>
      <c r="R247" s="53">
        <f t="shared" si="24"/>
        <v>17943304</v>
      </c>
      <c r="S247" s="53">
        <f>IF(OR(N246=0,N246="",O247=""),"",IF(R247&lt;VLOOKUP(O247,system2!$A$2:$F$36,6,FALSE),R247,VLOOKUP(O247,system2!$A$2:$F$36,6,FALSE)))</f>
        <v>116484</v>
      </c>
      <c r="T247" s="53">
        <f t="shared" si="25"/>
        <v>27662</v>
      </c>
      <c r="U247" s="53">
        <f t="shared" si="26"/>
        <v>88822</v>
      </c>
      <c r="V247" s="53">
        <f t="shared" si="27"/>
        <v>0</v>
      </c>
      <c r="W247" s="250"/>
      <c r="X247" s="33">
        <v>0</v>
      </c>
      <c r="Y247" s="261"/>
      <c r="Z247" s="7"/>
    </row>
    <row r="248" spans="13:26" x14ac:dyDescent="0.2">
      <c r="M248" s="37">
        <v>246</v>
      </c>
      <c r="N248" s="38">
        <f t="shared" si="22"/>
        <v>175</v>
      </c>
      <c r="O248" s="38">
        <f>IF(OR(N247=0,N247=""),"",IF($C$7&lt;system2!I247,"",system2!I247))</f>
        <v>21</v>
      </c>
      <c r="P248" s="124">
        <f t="shared" si="23"/>
        <v>49553</v>
      </c>
      <c r="Q248" s="39">
        <f>IF(OR(N247=0,N247="",O248=""),"",IF(N248&lt;0,"",VLOOKUP(O248,system2!$A$2:$B$36,2,FALSE)))</f>
        <v>1.8499999999999999E-2</v>
      </c>
      <c r="R248" s="40">
        <f t="shared" si="24"/>
        <v>17854482</v>
      </c>
      <c r="S248" s="40">
        <f>IF(OR(N247=0,N247="",O248=""),"",IF(R248&lt;VLOOKUP(O248,system2!$A$2:$F$36,6,FALSE),R248,VLOOKUP(O248,system2!$A$2:$F$36,6,FALSE)))</f>
        <v>116484</v>
      </c>
      <c r="T248" s="40">
        <f t="shared" si="25"/>
        <v>27525</v>
      </c>
      <c r="U248" s="40">
        <f t="shared" si="26"/>
        <v>88959</v>
      </c>
      <c r="V248" s="40">
        <f t="shared" si="27"/>
        <v>0</v>
      </c>
      <c r="W248" s="250"/>
      <c r="X248" s="33">
        <v>0</v>
      </c>
      <c r="Y248" s="261"/>
      <c r="Z248" s="7"/>
    </row>
    <row r="249" spans="13:26" x14ac:dyDescent="0.2">
      <c r="M249" s="36">
        <v>247</v>
      </c>
      <c r="N249" s="51">
        <f t="shared" si="22"/>
        <v>174</v>
      </c>
      <c r="O249" s="51">
        <f>IF(OR(N248=0,N248=""),"",IF($C$7&lt;system2!I248,"",system2!I248))</f>
        <v>21</v>
      </c>
      <c r="P249" s="125">
        <f t="shared" si="23"/>
        <v>49583</v>
      </c>
      <c r="Q249" s="52">
        <f>IF(OR(N248=0,N248="",O249=""),"",IF(N249&lt;0,"",VLOOKUP(O249,system2!$A$2:$B$36,2,FALSE)))</f>
        <v>1.8499999999999999E-2</v>
      </c>
      <c r="R249" s="53">
        <f t="shared" si="24"/>
        <v>17765523</v>
      </c>
      <c r="S249" s="53">
        <f>IF(OR(N248=0,N248="",O249=""),"",IF(R249&lt;VLOOKUP(O249,system2!$A$2:$F$36,6,FALSE),R249,VLOOKUP(O249,system2!$A$2:$F$36,6,FALSE)))</f>
        <v>116484</v>
      </c>
      <c r="T249" s="53">
        <f t="shared" si="25"/>
        <v>27388</v>
      </c>
      <c r="U249" s="53">
        <f t="shared" si="26"/>
        <v>89096</v>
      </c>
      <c r="V249" s="53">
        <f t="shared" si="27"/>
        <v>0</v>
      </c>
      <c r="W249" s="250"/>
      <c r="X249" s="33">
        <v>0</v>
      </c>
      <c r="Y249" s="261"/>
      <c r="Z249" s="7"/>
    </row>
    <row r="250" spans="13:26" x14ac:dyDescent="0.2">
      <c r="M250" s="37">
        <v>248</v>
      </c>
      <c r="N250" s="38">
        <f t="shared" si="22"/>
        <v>173</v>
      </c>
      <c r="O250" s="38">
        <f>IF(OR(N249=0,N249=""),"",IF($C$7&lt;system2!I249,"",system2!I249))</f>
        <v>21</v>
      </c>
      <c r="P250" s="124">
        <f t="shared" si="23"/>
        <v>49614</v>
      </c>
      <c r="Q250" s="39">
        <f>IF(OR(N249=0,N249="",O250=""),"",IF(N250&lt;0,"",VLOOKUP(O250,system2!$A$2:$B$36,2,FALSE)))</f>
        <v>1.8499999999999999E-2</v>
      </c>
      <c r="R250" s="40">
        <f t="shared" si="24"/>
        <v>17676427</v>
      </c>
      <c r="S250" s="40">
        <f>IF(OR(N249=0,N249="",O250=""),"",IF(R250&lt;VLOOKUP(O250,system2!$A$2:$F$36,6,FALSE),R250,VLOOKUP(O250,system2!$A$2:$F$36,6,FALSE)))</f>
        <v>116484</v>
      </c>
      <c r="T250" s="40">
        <f t="shared" si="25"/>
        <v>27251</v>
      </c>
      <c r="U250" s="40">
        <f t="shared" si="26"/>
        <v>89233</v>
      </c>
      <c r="V250" s="40">
        <f t="shared" si="27"/>
        <v>0</v>
      </c>
      <c r="W250" s="250"/>
      <c r="X250" s="33">
        <v>0</v>
      </c>
      <c r="Y250" s="261"/>
      <c r="Z250" s="7"/>
    </row>
    <row r="251" spans="13:26" x14ac:dyDescent="0.2">
      <c r="M251" s="36">
        <v>249</v>
      </c>
      <c r="N251" s="51">
        <f t="shared" si="22"/>
        <v>172</v>
      </c>
      <c r="O251" s="51">
        <f>IF(OR(N250=0,N250=""),"",IF($C$7&lt;system2!I250,"",system2!I250))</f>
        <v>21</v>
      </c>
      <c r="P251" s="125">
        <f t="shared" si="23"/>
        <v>49644</v>
      </c>
      <c r="Q251" s="52">
        <f>IF(OR(N250=0,N250="",O251=""),"",IF(N251&lt;0,"",VLOOKUP(O251,system2!$A$2:$B$36,2,FALSE)))</f>
        <v>1.8499999999999999E-2</v>
      </c>
      <c r="R251" s="53">
        <f t="shared" si="24"/>
        <v>17587194</v>
      </c>
      <c r="S251" s="53">
        <f>IF(OR(N250=0,N250="",O251=""),"",IF(R251&lt;VLOOKUP(O251,system2!$A$2:$F$36,6,FALSE),R251,VLOOKUP(O251,system2!$A$2:$F$36,6,FALSE)))</f>
        <v>116484</v>
      </c>
      <c r="T251" s="53">
        <f t="shared" si="25"/>
        <v>27113</v>
      </c>
      <c r="U251" s="53">
        <f t="shared" si="26"/>
        <v>89371</v>
      </c>
      <c r="V251" s="53">
        <f t="shared" si="27"/>
        <v>0</v>
      </c>
      <c r="W251" s="250"/>
      <c r="X251" s="33">
        <v>0</v>
      </c>
      <c r="Y251" s="261"/>
      <c r="Z251" s="7"/>
    </row>
    <row r="252" spans="13:26" x14ac:dyDescent="0.2">
      <c r="M252" s="37">
        <v>250</v>
      </c>
      <c r="N252" s="38">
        <f t="shared" si="22"/>
        <v>171</v>
      </c>
      <c r="O252" s="38">
        <f>IF(OR(N251=0,N251=""),"",IF($C$7&lt;system2!I251,"",system2!I251))</f>
        <v>21</v>
      </c>
      <c r="P252" s="124">
        <f t="shared" si="23"/>
        <v>49675</v>
      </c>
      <c r="Q252" s="39">
        <f>IF(OR(N251=0,N251="",O252=""),"",IF(N252&lt;0,"",VLOOKUP(O252,system2!$A$2:$B$36,2,FALSE)))</f>
        <v>1.8499999999999999E-2</v>
      </c>
      <c r="R252" s="40">
        <f t="shared" si="24"/>
        <v>17497823</v>
      </c>
      <c r="S252" s="40">
        <f>IF(OR(N251=0,N251="",O252=""),"",IF(R252&lt;VLOOKUP(O252,system2!$A$2:$F$36,6,FALSE),R252,VLOOKUP(O252,system2!$A$2:$F$36,6,FALSE)))</f>
        <v>116484</v>
      </c>
      <c r="T252" s="40">
        <f t="shared" si="25"/>
        <v>26975</v>
      </c>
      <c r="U252" s="40">
        <f t="shared" si="26"/>
        <v>89509</v>
      </c>
      <c r="V252" s="40">
        <f t="shared" si="27"/>
        <v>0</v>
      </c>
      <c r="W252" s="250"/>
      <c r="X252" s="33">
        <v>0</v>
      </c>
      <c r="Y252" s="261"/>
      <c r="Z252" s="7"/>
    </row>
    <row r="253" spans="13:26" x14ac:dyDescent="0.2">
      <c r="M253" s="36">
        <v>251</v>
      </c>
      <c r="N253" s="51">
        <f t="shared" si="22"/>
        <v>170</v>
      </c>
      <c r="O253" s="51">
        <f>IF(OR(N252=0,N252=""),"",IF($C$7&lt;system2!I252,"",system2!I252))</f>
        <v>21</v>
      </c>
      <c r="P253" s="125">
        <f t="shared" si="23"/>
        <v>49706</v>
      </c>
      <c r="Q253" s="52">
        <f>IF(OR(N252=0,N252="",O253=""),"",IF(N253&lt;0,"",VLOOKUP(O253,system2!$A$2:$B$36,2,FALSE)))</f>
        <v>1.8499999999999999E-2</v>
      </c>
      <c r="R253" s="53">
        <f t="shared" si="24"/>
        <v>17408314</v>
      </c>
      <c r="S253" s="53">
        <f>IF(OR(N252=0,N252="",O253=""),"",IF(R253&lt;VLOOKUP(O253,system2!$A$2:$F$36,6,FALSE),R253,VLOOKUP(O253,system2!$A$2:$F$36,6,FALSE)))</f>
        <v>116484</v>
      </c>
      <c r="T253" s="53">
        <f t="shared" si="25"/>
        <v>26837</v>
      </c>
      <c r="U253" s="53">
        <f t="shared" si="26"/>
        <v>89647</v>
      </c>
      <c r="V253" s="53">
        <f t="shared" si="27"/>
        <v>0</v>
      </c>
      <c r="W253" s="250"/>
      <c r="X253" s="33">
        <v>0</v>
      </c>
      <c r="Y253" s="261"/>
      <c r="Z253" s="7"/>
    </row>
    <row r="254" spans="13:26" x14ac:dyDescent="0.2">
      <c r="M254" s="41">
        <v>252</v>
      </c>
      <c r="N254" s="42">
        <f t="shared" si="22"/>
        <v>169</v>
      </c>
      <c r="O254" s="42">
        <f>IF(OR(N253=0,N253=""),"",IF($C$7&lt;system2!I253,"",system2!I253))</f>
        <v>21</v>
      </c>
      <c r="P254" s="126">
        <f t="shared" si="23"/>
        <v>49735</v>
      </c>
      <c r="Q254" s="43">
        <f>IF(OR(N253=0,N253="",O254=""),"",IF(N254&lt;0,"",VLOOKUP(O254,system2!$A$2:$B$36,2,FALSE)))</f>
        <v>1.8499999999999999E-2</v>
      </c>
      <c r="R254" s="44">
        <f t="shared" si="24"/>
        <v>17318667</v>
      </c>
      <c r="S254" s="44">
        <f>IF(OR(N253=0,N253="",O254=""),"",IF(R254&lt;VLOOKUP(O254,system2!$A$2:$F$36,6,FALSE),R254,VLOOKUP(O254,system2!$A$2:$F$36,6,FALSE)))</f>
        <v>116484</v>
      </c>
      <c r="T254" s="44">
        <f t="shared" si="25"/>
        <v>26699</v>
      </c>
      <c r="U254" s="44">
        <f t="shared" si="26"/>
        <v>89785</v>
      </c>
      <c r="V254" s="44">
        <f t="shared" si="27"/>
        <v>0</v>
      </c>
      <c r="W254" s="251"/>
      <c r="X254" s="34">
        <v>0</v>
      </c>
      <c r="Y254" s="262"/>
      <c r="Z254" s="7"/>
    </row>
    <row r="255" spans="13:26" x14ac:dyDescent="0.2">
      <c r="M255" s="35">
        <v>253</v>
      </c>
      <c r="N255" s="48">
        <f t="shared" si="22"/>
        <v>168</v>
      </c>
      <c r="O255" s="48">
        <f>IF(OR(N254=0,N254=""),"",IF($C$7&lt;system2!I254,"",system2!I254))</f>
        <v>22</v>
      </c>
      <c r="P255" s="123">
        <f t="shared" si="23"/>
        <v>49766</v>
      </c>
      <c r="Q255" s="49">
        <f>IF(OR(N254=0,N254="",O255=""),"",IF(N255&lt;0,"",VLOOKUP(O255,system2!$A$2:$B$36,2,FALSE)))</f>
        <v>1.8499999999999999E-2</v>
      </c>
      <c r="R255" s="50">
        <f t="shared" si="24"/>
        <v>17228882</v>
      </c>
      <c r="S255" s="50">
        <f>IF(OR(N254=0,N254="",O255=""),"",IF(R255&lt;VLOOKUP(O255,system2!$A$2:$F$36,6,FALSE),R255,VLOOKUP(O255,system2!$A$2:$F$36,6,FALSE)))</f>
        <v>116484</v>
      </c>
      <c r="T255" s="50">
        <f t="shared" si="25"/>
        <v>26561</v>
      </c>
      <c r="U255" s="50">
        <f t="shared" si="26"/>
        <v>89923</v>
      </c>
      <c r="V255" s="50">
        <f t="shared" si="27"/>
        <v>0</v>
      </c>
      <c r="W255" s="249">
        <f>IF(ISNA(VLOOKUP(O255,$B$28:$C$62,2,FALSE)),0,VLOOKUP(O255,$B$28:$C$62,2,FALSE))</f>
        <v>0</v>
      </c>
      <c r="X255" s="32">
        <v>0</v>
      </c>
      <c r="Y255" s="263">
        <f>IF(O255="","",ROUND(system2!$AJ$5/100*R255,-2))</f>
        <v>94200</v>
      </c>
      <c r="Z255" s="7"/>
    </row>
    <row r="256" spans="13:26" x14ac:dyDescent="0.2">
      <c r="M256" s="160">
        <v>254</v>
      </c>
      <c r="N256" s="161">
        <f t="shared" si="22"/>
        <v>167</v>
      </c>
      <c r="O256" s="161">
        <f>IF(OR(N255=0,N255=""),"",IF($C$7&lt;system2!I255,"",system2!I255))</f>
        <v>22</v>
      </c>
      <c r="P256" s="162">
        <f t="shared" si="23"/>
        <v>49796</v>
      </c>
      <c r="Q256" s="163">
        <f>IF(OR(N255=0,N255="",O256=""),"",IF(N256&lt;0,"",VLOOKUP(O256,system2!$A$2:$B$36,2,FALSE)))</f>
        <v>1.8499999999999999E-2</v>
      </c>
      <c r="R256" s="164">
        <f t="shared" si="24"/>
        <v>17138959</v>
      </c>
      <c r="S256" s="164">
        <f>IF(OR(N255=0,N255="",O256=""),"",IF(R256&lt;VLOOKUP(O256,system2!$A$2:$F$36,6,FALSE),R256,VLOOKUP(O256,system2!$A$2:$F$36,6,FALSE)))</f>
        <v>116484</v>
      </c>
      <c r="T256" s="164">
        <f t="shared" si="25"/>
        <v>26422</v>
      </c>
      <c r="U256" s="164">
        <f t="shared" si="26"/>
        <v>90062</v>
      </c>
      <c r="V256" s="164">
        <f t="shared" si="27"/>
        <v>0</v>
      </c>
      <c r="W256" s="250"/>
      <c r="X256" s="33">
        <v>0</v>
      </c>
      <c r="Y256" s="264"/>
      <c r="Z256" s="7"/>
    </row>
    <row r="257" spans="13:26" x14ac:dyDescent="0.2">
      <c r="M257" s="36">
        <v>255</v>
      </c>
      <c r="N257" s="51">
        <f t="shared" si="22"/>
        <v>166</v>
      </c>
      <c r="O257" s="51">
        <f>IF(OR(N256=0,N256=""),"",IF($C$7&lt;system2!I256,"",system2!I256))</f>
        <v>22</v>
      </c>
      <c r="P257" s="125">
        <f t="shared" si="23"/>
        <v>49827</v>
      </c>
      <c r="Q257" s="52">
        <f>IF(OR(N256=0,N256="",O257=""),"",IF(N257&lt;0,"",VLOOKUP(O257,system2!$A$2:$B$36,2,FALSE)))</f>
        <v>1.8499999999999999E-2</v>
      </c>
      <c r="R257" s="53">
        <f t="shared" si="24"/>
        <v>17048897</v>
      </c>
      <c r="S257" s="53">
        <f>IF(OR(N256=0,N256="",O257=""),"",IF(R257&lt;VLOOKUP(O257,system2!$A$2:$F$36,6,FALSE),R257,VLOOKUP(O257,system2!$A$2:$F$36,6,FALSE)))</f>
        <v>116484</v>
      </c>
      <c r="T257" s="53">
        <f t="shared" si="25"/>
        <v>26283</v>
      </c>
      <c r="U257" s="53">
        <f t="shared" si="26"/>
        <v>90201</v>
      </c>
      <c r="V257" s="53">
        <f t="shared" si="27"/>
        <v>0</v>
      </c>
      <c r="W257" s="250"/>
      <c r="X257" s="33">
        <v>0</v>
      </c>
      <c r="Y257" s="264"/>
      <c r="Z257" s="7"/>
    </row>
    <row r="258" spans="13:26" x14ac:dyDescent="0.2">
      <c r="M258" s="160">
        <v>256</v>
      </c>
      <c r="N258" s="161">
        <f t="shared" si="22"/>
        <v>165</v>
      </c>
      <c r="O258" s="161">
        <f>IF(OR(N257=0,N257=""),"",IF($C$7&lt;system2!I257,"",system2!I257))</f>
        <v>22</v>
      </c>
      <c r="P258" s="162">
        <f t="shared" si="23"/>
        <v>49857</v>
      </c>
      <c r="Q258" s="163">
        <f>IF(OR(N257=0,N257="",O258=""),"",IF(N258&lt;0,"",VLOOKUP(O258,system2!$A$2:$B$36,2,FALSE)))</f>
        <v>1.8499999999999999E-2</v>
      </c>
      <c r="R258" s="164">
        <f t="shared" si="24"/>
        <v>16958696</v>
      </c>
      <c r="S258" s="164">
        <f>IF(OR(N257=0,N257="",O258=""),"",IF(R258&lt;VLOOKUP(O258,system2!$A$2:$F$36,6,FALSE),R258,VLOOKUP(O258,system2!$A$2:$F$36,6,FALSE)))</f>
        <v>116484</v>
      </c>
      <c r="T258" s="164">
        <f t="shared" si="25"/>
        <v>26144</v>
      </c>
      <c r="U258" s="164">
        <f t="shared" si="26"/>
        <v>90340</v>
      </c>
      <c r="V258" s="164">
        <f t="shared" si="27"/>
        <v>0</v>
      </c>
      <c r="W258" s="250"/>
      <c r="X258" s="33">
        <v>0</v>
      </c>
      <c r="Y258" s="264"/>
      <c r="Z258" s="7"/>
    </row>
    <row r="259" spans="13:26" x14ac:dyDescent="0.2">
      <c r="M259" s="36">
        <v>257</v>
      </c>
      <c r="N259" s="51">
        <f t="shared" si="22"/>
        <v>164</v>
      </c>
      <c r="O259" s="51">
        <f>IF(OR(N258=0,N258=""),"",IF($C$7&lt;system2!I258,"",system2!I258))</f>
        <v>22</v>
      </c>
      <c r="P259" s="125">
        <f t="shared" si="23"/>
        <v>49888</v>
      </c>
      <c r="Q259" s="52">
        <f>IF(OR(N258=0,N258="",O259=""),"",IF(N259&lt;0,"",VLOOKUP(O259,system2!$A$2:$B$36,2,FALSE)))</f>
        <v>1.8499999999999999E-2</v>
      </c>
      <c r="R259" s="53">
        <f t="shared" si="24"/>
        <v>16868356</v>
      </c>
      <c r="S259" s="53">
        <f>IF(OR(N258=0,N258="",O259=""),"",IF(R259&lt;VLOOKUP(O259,system2!$A$2:$F$36,6,FALSE),R259,VLOOKUP(O259,system2!$A$2:$F$36,6,FALSE)))</f>
        <v>116484</v>
      </c>
      <c r="T259" s="53">
        <f t="shared" si="25"/>
        <v>26005</v>
      </c>
      <c r="U259" s="53">
        <f t="shared" si="26"/>
        <v>90479</v>
      </c>
      <c r="V259" s="53">
        <f t="shared" si="27"/>
        <v>0</v>
      </c>
      <c r="W259" s="250"/>
      <c r="X259" s="33">
        <v>0</v>
      </c>
      <c r="Y259" s="264"/>
      <c r="Z259" s="7"/>
    </row>
    <row r="260" spans="13:26" x14ac:dyDescent="0.2">
      <c r="M260" s="160">
        <v>258</v>
      </c>
      <c r="N260" s="161">
        <f t="shared" ref="N260:N323" si="28">IF(OR(N259=0,N259=""),"",IF(V259=0,N259-1,IF(ROUND(NPER(Q259/12,-1*S259,R260,0,0),0)&gt;=N259,N259-1,ROUND(NPER(Q259/12,-1*S259,R260,0,0),0))))</f>
        <v>163</v>
      </c>
      <c r="O260" s="161">
        <f>IF(OR(N259=0,N259=""),"",IF($C$7&lt;system2!I259,"",system2!I259))</f>
        <v>22</v>
      </c>
      <c r="P260" s="162">
        <f t="shared" ref="P260:P323" si="29">IF(OR(N259=0,N259="",O260=""),"",IF(N260&lt;0,"",EDATE(P259,1)))</f>
        <v>49919</v>
      </c>
      <c r="Q260" s="163">
        <f>IF(OR(N259=0,N259="",O260=""),"",IF(N260&lt;0,"",VLOOKUP(O260,system2!$A$2:$B$36,2,FALSE)))</f>
        <v>1.8499999999999999E-2</v>
      </c>
      <c r="R260" s="164">
        <f t="shared" ref="R260:R323" si="30">IF(OR(N259=0,N259="",O260=""),"",IF(ISERR(ROUNDDOWN(R259-U259-V259,0)),"",ROUNDDOWN(R259-U259-V259,0)))</f>
        <v>16777877</v>
      </c>
      <c r="S260" s="164">
        <f>IF(OR(N259=0,N259="",O260=""),"",IF(R260&lt;VLOOKUP(O260,system2!$A$2:$F$36,6,FALSE),R260,VLOOKUP(O260,system2!$A$2:$F$36,6,FALSE)))</f>
        <v>116484</v>
      </c>
      <c r="T260" s="164">
        <f t="shared" ref="T260:T323" si="31">IF(OR(N259=0,N259="",O260=""),"",IF(N260&lt;0,"",ROUNDDOWN(R260*Q260/12,0)))</f>
        <v>25865</v>
      </c>
      <c r="U260" s="164">
        <f t="shared" ref="U260:U323" si="32">IF(OR(N259=0,N259="",O260=""),"",IF(R260&lt;U259,R260,IF(N260&lt;0,"",ROUNDDOWN(S260-T260,0))))</f>
        <v>90619</v>
      </c>
      <c r="V260" s="164">
        <f t="shared" ref="V260:V323" si="33">IF(OR(N259=0,N259="",O260=""),"",W260+X260)</f>
        <v>0</v>
      </c>
      <c r="W260" s="250"/>
      <c r="X260" s="33">
        <v>0</v>
      </c>
      <c r="Y260" s="264"/>
      <c r="Z260" s="7"/>
    </row>
    <row r="261" spans="13:26" x14ac:dyDescent="0.2">
      <c r="M261" s="36">
        <v>259</v>
      </c>
      <c r="N261" s="51">
        <f t="shared" si="28"/>
        <v>162</v>
      </c>
      <c r="O261" s="51">
        <f>IF(OR(N260=0,N260=""),"",IF($C$7&lt;system2!I260,"",system2!I260))</f>
        <v>22</v>
      </c>
      <c r="P261" s="125">
        <f t="shared" si="29"/>
        <v>49949</v>
      </c>
      <c r="Q261" s="52">
        <f>IF(OR(N260=0,N260="",O261=""),"",IF(N261&lt;0,"",VLOOKUP(O261,system2!$A$2:$B$36,2,FALSE)))</f>
        <v>1.8499999999999999E-2</v>
      </c>
      <c r="R261" s="53">
        <f t="shared" si="30"/>
        <v>16687258</v>
      </c>
      <c r="S261" s="53">
        <f>IF(OR(N260=0,N260="",O261=""),"",IF(R261&lt;VLOOKUP(O261,system2!$A$2:$F$36,6,FALSE),R261,VLOOKUP(O261,system2!$A$2:$F$36,6,FALSE)))</f>
        <v>116484</v>
      </c>
      <c r="T261" s="53">
        <f t="shared" si="31"/>
        <v>25726</v>
      </c>
      <c r="U261" s="53">
        <f t="shared" si="32"/>
        <v>90758</v>
      </c>
      <c r="V261" s="53">
        <f t="shared" si="33"/>
        <v>0</v>
      </c>
      <c r="W261" s="250"/>
      <c r="X261" s="33">
        <v>0</v>
      </c>
      <c r="Y261" s="264"/>
      <c r="Z261" s="7"/>
    </row>
    <row r="262" spans="13:26" x14ac:dyDescent="0.2">
      <c r="M262" s="160">
        <v>260</v>
      </c>
      <c r="N262" s="161">
        <f t="shared" si="28"/>
        <v>161</v>
      </c>
      <c r="O262" s="161">
        <f>IF(OR(N261=0,N261=""),"",IF($C$7&lt;system2!I261,"",system2!I261))</f>
        <v>22</v>
      </c>
      <c r="P262" s="162">
        <f t="shared" si="29"/>
        <v>49980</v>
      </c>
      <c r="Q262" s="163">
        <f>IF(OR(N261=0,N261="",O262=""),"",IF(N262&lt;0,"",VLOOKUP(O262,system2!$A$2:$B$36,2,FALSE)))</f>
        <v>1.8499999999999999E-2</v>
      </c>
      <c r="R262" s="164">
        <f t="shared" si="30"/>
        <v>16596500</v>
      </c>
      <c r="S262" s="164">
        <f>IF(OR(N261=0,N261="",O262=""),"",IF(R262&lt;VLOOKUP(O262,system2!$A$2:$F$36,6,FALSE),R262,VLOOKUP(O262,system2!$A$2:$F$36,6,FALSE)))</f>
        <v>116484</v>
      </c>
      <c r="T262" s="164">
        <f t="shared" si="31"/>
        <v>25586</v>
      </c>
      <c r="U262" s="164">
        <f t="shared" si="32"/>
        <v>90898</v>
      </c>
      <c r="V262" s="164">
        <f t="shared" si="33"/>
        <v>0</v>
      </c>
      <c r="W262" s="250"/>
      <c r="X262" s="33">
        <v>0</v>
      </c>
      <c r="Y262" s="264"/>
      <c r="Z262" s="7"/>
    </row>
    <row r="263" spans="13:26" x14ac:dyDescent="0.2">
      <c r="M263" s="36">
        <v>261</v>
      </c>
      <c r="N263" s="51">
        <f t="shared" si="28"/>
        <v>160</v>
      </c>
      <c r="O263" s="51">
        <f>IF(OR(N262=0,N262=""),"",IF($C$7&lt;system2!I262,"",system2!I262))</f>
        <v>22</v>
      </c>
      <c r="P263" s="125">
        <f t="shared" si="29"/>
        <v>50010</v>
      </c>
      <c r="Q263" s="52">
        <f>IF(OR(N262=0,N262="",O263=""),"",IF(N263&lt;0,"",VLOOKUP(O263,system2!$A$2:$B$36,2,FALSE)))</f>
        <v>1.8499999999999999E-2</v>
      </c>
      <c r="R263" s="53">
        <f t="shared" si="30"/>
        <v>16505602</v>
      </c>
      <c r="S263" s="53">
        <f>IF(OR(N262=0,N262="",O263=""),"",IF(R263&lt;VLOOKUP(O263,system2!$A$2:$F$36,6,FALSE),R263,VLOOKUP(O263,system2!$A$2:$F$36,6,FALSE)))</f>
        <v>116484</v>
      </c>
      <c r="T263" s="53">
        <f t="shared" si="31"/>
        <v>25446</v>
      </c>
      <c r="U263" s="53">
        <f t="shared" si="32"/>
        <v>91038</v>
      </c>
      <c r="V263" s="53">
        <f t="shared" si="33"/>
        <v>0</v>
      </c>
      <c r="W263" s="250"/>
      <c r="X263" s="33">
        <v>0</v>
      </c>
      <c r="Y263" s="264"/>
      <c r="Z263" s="7"/>
    </row>
    <row r="264" spans="13:26" x14ac:dyDescent="0.2">
      <c r="M264" s="160">
        <v>262</v>
      </c>
      <c r="N264" s="161">
        <f t="shared" si="28"/>
        <v>159</v>
      </c>
      <c r="O264" s="161">
        <f>IF(OR(N263=0,N263=""),"",IF($C$7&lt;system2!I263,"",system2!I263))</f>
        <v>22</v>
      </c>
      <c r="P264" s="162">
        <f t="shared" si="29"/>
        <v>50041</v>
      </c>
      <c r="Q264" s="163">
        <f>IF(OR(N263=0,N263="",O264=""),"",IF(N264&lt;0,"",VLOOKUP(O264,system2!$A$2:$B$36,2,FALSE)))</f>
        <v>1.8499999999999999E-2</v>
      </c>
      <c r="R264" s="164">
        <f t="shared" si="30"/>
        <v>16414564</v>
      </c>
      <c r="S264" s="164">
        <f>IF(OR(N263=0,N263="",O264=""),"",IF(R264&lt;VLOOKUP(O264,system2!$A$2:$F$36,6,FALSE),R264,VLOOKUP(O264,system2!$A$2:$F$36,6,FALSE)))</f>
        <v>116484</v>
      </c>
      <c r="T264" s="164">
        <f t="shared" si="31"/>
        <v>25305</v>
      </c>
      <c r="U264" s="164">
        <f t="shared" si="32"/>
        <v>91179</v>
      </c>
      <c r="V264" s="164">
        <f t="shared" si="33"/>
        <v>0</v>
      </c>
      <c r="W264" s="250"/>
      <c r="X264" s="33">
        <v>0</v>
      </c>
      <c r="Y264" s="264"/>
      <c r="Z264" s="7"/>
    </row>
    <row r="265" spans="13:26" x14ac:dyDescent="0.2">
      <c r="M265" s="36">
        <v>263</v>
      </c>
      <c r="N265" s="51">
        <f t="shared" si="28"/>
        <v>158</v>
      </c>
      <c r="O265" s="51">
        <f>IF(OR(N264=0,N264=""),"",IF($C$7&lt;system2!I264,"",system2!I264))</f>
        <v>22</v>
      </c>
      <c r="P265" s="125">
        <f t="shared" si="29"/>
        <v>50072</v>
      </c>
      <c r="Q265" s="52">
        <f>IF(OR(N264=0,N264="",O265=""),"",IF(N265&lt;0,"",VLOOKUP(O265,system2!$A$2:$B$36,2,FALSE)))</f>
        <v>1.8499999999999999E-2</v>
      </c>
      <c r="R265" s="53">
        <f t="shared" si="30"/>
        <v>16323385</v>
      </c>
      <c r="S265" s="53">
        <f>IF(OR(N264=0,N264="",O265=""),"",IF(R265&lt;VLOOKUP(O265,system2!$A$2:$F$36,6,FALSE),R265,VLOOKUP(O265,system2!$A$2:$F$36,6,FALSE)))</f>
        <v>116484</v>
      </c>
      <c r="T265" s="53">
        <f t="shared" si="31"/>
        <v>25165</v>
      </c>
      <c r="U265" s="53">
        <f t="shared" si="32"/>
        <v>91319</v>
      </c>
      <c r="V265" s="53">
        <f t="shared" si="33"/>
        <v>0</v>
      </c>
      <c r="W265" s="250"/>
      <c r="X265" s="33">
        <v>0</v>
      </c>
      <c r="Y265" s="264"/>
      <c r="Z265" s="7"/>
    </row>
    <row r="266" spans="13:26" x14ac:dyDescent="0.2">
      <c r="M266" s="165">
        <v>264</v>
      </c>
      <c r="N266" s="166">
        <f t="shared" si="28"/>
        <v>157</v>
      </c>
      <c r="O266" s="166">
        <f>IF(OR(N265=0,N265=""),"",IF($C$7&lt;system2!I265,"",system2!I265))</f>
        <v>22</v>
      </c>
      <c r="P266" s="167">
        <f t="shared" si="29"/>
        <v>50100</v>
      </c>
      <c r="Q266" s="168">
        <f>IF(OR(N265=0,N265="",O266=""),"",IF(N266&lt;0,"",VLOOKUP(O266,system2!$A$2:$B$36,2,FALSE)))</f>
        <v>1.8499999999999999E-2</v>
      </c>
      <c r="R266" s="169">
        <f t="shared" si="30"/>
        <v>16232066</v>
      </c>
      <c r="S266" s="169">
        <f>IF(OR(N265=0,N265="",O266=""),"",IF(R266&lt;VLOOKUP(O266,system2!$A$2:$F$36,6,FALSE),R266,VLOOKUP(O266,system2!$A$2:$F$36,6,FALSE)))</f>
        <v>116484</v>
      </c>
      <c r="T266" s="169">
        <f t="shared" si="31"/>
        <v>25024</v>
      </c>
      <c r="U266" s="169">
        <f t="shared" si="32"/>
        <v>91460</v>
      </c>
      <c r="V266" s="169">
        <f t="shared" si="33"/>
        <v>0</v>
      </c>
      <c r="W266" s="251"/>
      <c r="X266" s="34">
        <v>0</v>
      </c>
      <c r="Y266" s="265"/>
      <c r="Z266" s="7"/>
    </row>
    <row r="267" spans="13:26" x14ac:dyDescent="0.2">
      <c r="M267" s="35">
        <v>265</v>
      </c>
      <c r="N267" s="48">
        <f t="shared" si="28"/>
        <v>156</v>
      </c>
      <c r="O267" s="48">
        <f>IF(OR(N266=0,N266=""),"",IF($C$7&lt;system2!I266,"",system2!I266))</f>
        <v>23</v>
      </c>
      <c r="P267" s="123">
        <f t="shared" si="29"/>
        <v>50131</v>
      </c>
      <c r="Q267" s="49">
        <f>IF(OR(N266=0,N266="",O267=""),"",IF(N267&lt;0,"",VLOOKUP(O267,system2!$A$2:$B$36,2,FALSE)))</f>
        <v>1.8499999999999999E-2</v>
      </c>
      <c r="R267" s="50">
        <f t="shared" si="30"/>
        <v>16140606</v>
      </c>
      <c r="S267" s="50">
        <f>IF(OR(N266=0,N266="",O267=""),"",IF(R267&lt;VLOOKUP(O267,system2!$A$2:$F$36,6,FALSE),R267,VLOOKUP(O267,system2!$A$2:$F$36,6,FALSE)))</f>
        <v>116484</v>
      </c>
      <c r="T267" s="50">
        <f t="shared" si="31"/>
        <v>24883</v>
      </c>
      <c r="U267" s="50">
        <f t="shared" si="32"/>
        <v>91601</v>
      </c>
      <c r="V267" s="50">
        <f t="shared" si="33"/>
        <v>0</v>
      </c>
      <c r="W267" s="249">
        <f>IF(ISNA(VLOOKUP(O267,$B$28:$C$62,2,FALSE)),0,VLOOKUP(O267,$B$28:$C$62,2,FALSE))</f>
        <v>0</v>
      </c>
      <c r="X267" s="32">
        <v>0</v>
      </c>
      <c r="Y267" s="260">
        <f>IF(O267="","",ROUND(system2!$AJ$5/100*R267,-2))</f>
        <v>88300</v>
      </c>
      <c r="Z267" s="7"/>
    </row>
    <row r="268" spans="13:26" x14ac:dyDescent="0.2">
      <c r="M268" s="37">
        <v>266</v>
      </c>
      <c r="N268" s="38">
        <f t="shared" si="28"/>
        <v>155</v>
      </c>
      <c r="O268" s="38">
        <f>IF(OR(N267=0,N267=""),"",IF($C$7&lt;system2!I267,"",system2!I267))</f>
        <v>23</v>
      </c>
      <c r="P268" s="124">
        <f t="shared" si="29"/>
        <v>50161</v>
      </c>
      <c r="Q268" s="39">
        <f>IF(OR(N267=0,N267="",O268=""),"",IF(N268&lt;0,"",VLOOKUP(O268,system2!$A$2:$B$36,2,FALSE)))</f>
        <v>1.8499999999999999E-2</v>
      </c>
      <c r="R268" s="40">
        <f t="shared" si="30"/>
        <v>16049005</v>
      </c>
      <c r="S268" s="40">
        <f>IF(OR(N267=0,N267="",O268=""),"",IF(R268&lt;VLOOKUP(O268,system2!$A$2:$F$36,6,FALSE),R268,VLOOKUP(O268,system2!$A$2:$F$36,6,FALSE)))</f>
        <v>116484</v>
      </c>
      <c r="T268" s="40">
        <f t="shared" si="31"/>
        <v>24742</v>
      </c>
      <c r="U268" s="40">
        <f t="shared" si="32"/>
        <v>91742</v>
      </c>
      <c r="V268" s="40">
        <f t="shared" si="33"/>
        <v>0</v>
      </c>
      <c r="W268" s="250"/>
      <c r="X268" s="33">
        <v>0</v>
      </c>
      <c r="Y268" s="261"/>
      <c r="Z268" s="7"/>
    </row>
    <row r="269" spans="13:26" x14ac:dyDescent="0.2">
      <c r="M269" s="36">
        <v>267</v>
      </c>
      <c r="N269" s="51">
        <f t="shared" si="28"/>
        <v>154</v>
      </c>
      <c r="O269" s="51">
        <f>IF(OR(N268=0,N268=""),"",IF($C$7&lt;system2!I268,"",system2!I268))</f>
        <v>23</v>
      </c>
      <c r="P269" s="125">
        <f t="shared" si="29"/>
        <v>50192</v>
      </c>
      <c r="Q269" s="52">
        <f>IF(OR(N268=0,N268="",O269=""),"",IF(N269&lt;0,"",VLOOKUP(O269,system2!$A$2:$B$36,2,FALSE)))</f>
        <v>1.8499999999999999E-2</v>
      </c>
      <c r="R269" s="53">
        <f t="shared" si="30"/>
        <v>15957263</v>
      </c>
      <c r="S269" s="53">
        <f>IF(OR(N268=0,N268="",O269=""),"",IF(R269&lt;VLOOKUP(O269,system2!$A$2:$F$36,6,FALSE),R269,VLOOKUP(O269,system2!$A$2:$F$36,6,FALSE)))</f>
        <v>116484</v>
      </c>
      <c r="T269" s="53">
        <f t="shared" si="31"/>
        <v>24600</v>
      </c>
      <c r="U269" s="53">
        <f t="shared" si="32"/>
        <v>91884</v>
      </c>
      <c r="V269" s="53">
        <f t="shared" si="33"/>
        <v>0</v>
      </c>
      <c r="W269" s="250"/>
      <c r="X269" s="33">
        <v>0</v>
      </c>
      <c r="Y269" s="261"/>
      <c r="Z269" s="7"/>
    </row>
    <row r="270" spans="13:26" x14ac:dyDescent="0.2">
      <c r="M270" s="37">
        <v>268</v>
      </c>
      <c r="N270" s="38">
        <f t="shared" si="28"/>
        <v>153</v>
      </c>
      <c r="O270" s="38">
        <f>IF(OR(N269=0,N269=""),"",IF($C$7&lt;system2!I269,"",system2!I269))</f>
        <v>23</v>
      </c>
      <c r="P270" s="124">
        <f t="shared" si="29"/>
        <v>50222</v>
      </c>
      <c r="Q270" s="39">
        <f>IF(OR(N269=0,N269="",O270=""),"",IF(N270&lt;0,"",VLOOKUP(O270,system2!$A$2:$B$36,2,FALSE)))</f>
        <v>1.8499999999999999E-2</v>
      </c>
      <c r="R270" s="40">
        <f t="shared" si="30"/>
        <v>15865379</v>
      </c>
      <c r="S270" s="40">
        <f>IF(OR(N269=0,N269="",O270=""),"",IF(R270&lt;VLOOKUP(O270,system2!$A$2:$F$36,6,FALSE),R270,VLOOKUP(O270,system2!$A$2:$F$36,6,FALSE)))</f>
        <v>116484</v>
      </c>
      <c r="T270" s="40">
        <f t="shared" si="31"/>
        <v>24459</v>
      </c>
      <c r="U270" s="40">
        <f t="shared" si="32"/>
        <v>92025</v>
      </c>
      <c r="V270" s="40">
        <f t="shared" si="33"/>
        <v>0</v>
      </c>
      <c r="W270" s="250"/>
      <c r="X270" s="33">
        <v>0</v>
      </c>
      <c r="Y270" s="261"/>
      <c r="Z270" s="7"/>
    </row>
    <row r="271" spans="13:26" x14ac:dyDescent="0.2">
      <c r="M271" s="36">
        <v>269</v>
      </c>
      <c r="N271" s="51">
        <f t="shared" si="28"/>
        <v>152</v>
      </c>
      <c r="O271" s="51">
        <f>IF(OR(N270=0,N270=""),"",IF($C$7&lt;system2!I270,"",system2!I270))</f>
        <v>23</v>
      </c>
      <c r="P271" s="125">
        <f t="shared" si="29"/>
        <v>50253</v>
      </c>
      <c r="Q271" s="52">
        <f>IF(OR(N270=0,N270="",O271=""),"",IF(N271&lt;0,"",VLOOKUP(O271,system2!$A$2:$B$36,2,FALSE)))</f>
        <v>1.8499999999999999E-2</v>
      </c>
      <c r="R271" s="53">
        <f t="shared" si="30"/>
        <v>15773354</v>
      </c>
      <c r="S271" s="53">
        <f>IF(OR(N270=0,N270="",O271=""),"",IF(R271&lt;VLOOKUP(O271,system2!$A$2:$F$36,6,FALSE),R271,VLOOKUP(O271,system2!$A$2:$F$36,6,FALSE)))</f>
        <v>116484</v>
      </c>
      <c r="T271" s="53">
        <f t="shared" si="31"/>
        <v>24317</v>
      </c>
      <c r="U271" s="53">
        <f t="shared" si="32"/>
        <v>92167</v>
      </c>
      <c r="V271" s="53">
        <f t="shared" si="33"/>
        <v>0</v>
      </c>
      <c r="W271" s="250"/>
      <c r="X271" s="33">
        <v>0</v>
      </c>
      <c r="Y271" s="261"/>
      <c r="Z271" s="7"/>
    </row>
    <row r="272" spans="13:26" x14ac:dyDescent="0.2">
      <c r="M272" s="37">
        <v>270</v>
      </c>
      <c r="N272" s="38">
        <f t="shared" si="28"/>
        <v>151</v>
      </c>
      <c r="O272" s="38">
        <f>IF(OR(N271=0,N271=""),"",IF($C$7&lt;system2!I271,"",system2!I271))</f>
        <v>23</v>
      </c>
      <c r="P272" s="124">
        <f t="shared" si="29"/>
        <v>50284</v>
      </c>
      <c r="Q272" s="39">
        <f>IF(OR(N271=0,N271="",O272=""),"",IF(N272&lt;0,"",VLOOKUP(O272,system2!$A$2:$B$36,2,FALSE)))</f>
        <v>1.8499999999999999E-2</v>
      </c>
      <c r="R272" s="40">
        <f t="shared" si="30"/>
        <v>15681187</v>
      </c>
      <c r="S272" s="40">
        <f>IF(OR(N271=0,N271="",O272=""),"",IF(R272&lt;VLOOKUP(O272,system2!$A$2:$F$36,6,FALSE),R272,VLOOKUP(O272,system2!$A$2:$F$36,6,FALSE)))</f>
        <v>116484</v>
      </c>
      <c r="T272" s="40">
        <f t="shared" si="31"/>
        <v>24175</v>
      </c>
      <c r="U272" s="40">
        <f t="shared" si="32"/>
        <v>92309</v>
      </c>
      <c r="V272" s="40">
        <f t="shared" si="33"/>
        <v>0</v>
      </c>
      <c r="W272" s="250"/>
      <c r="X272" s="33">
        <v>0</v>
      </c>
      <c r="Y272" s="261"/>
      <c r="Z272" s="7"/>
    </row>
    <row r="273" spans="13:26" x14ac:dyDescent="0.2">
      <c r="M273" s="36">
        <v>271</v>
      </c>
      <c r="N273" s="51">
        <f t="shared" si="28"/>
        <v>150</v>
      </c>
      <c r="O273" s="51">
        <f>IF(OR(N272=0,N272=""),"",IF($C$7&lt;system2!I272,"",system2!I272))</f>
        <v>23</v>
      </c>
      <c r="P273" s="125">
        <f t="shared" si="29"/>
        <v>50314</v>
      </c>
      <c r="Q273" s="52">
        <f>IF(OR(N272=0,N272="",O273=""),"",IF(N273&lt;0,"",VLOOKUP(O273,system2!$A$2:$B$36,2,FALSE)))</f>
        <v>1.8499999999999999E-2</v>
      </c>
      <c r="R273" s="53">
        <f t="shared" si="30"/>
        <v>15588878</v>
      </c>
      <c r="S273" s="53">
        <f>IF(OR(N272=0,N272="",O273=""),"",IF(R273&lt;VLOOKUP(O273,system2!$A$2:$F$36,6,FALSE),R273,VLOOKUP(O273,system2!$A$2:$F$36,6,FALSE)))</f>
        <v>116484</v>
      </c>
      <c r="T273" s="53">
        <f t="shared" si="31"/>
        <v>24032</v>
      </c>
      <c r="U273" s="53">
        <f t="shared" si="32"/>
        <v>92452</v>
      </c>
      <c r="V273" s="53">
        <f t="shared" si="33"/>
        <v>0</v>
      </c>
      <c r="W273" s="250"/>
      <c r="X273" s="33">
        <v>0</v>
      </c>
      <c r="Y273" s="261"/>
      <c r="Z273" s="7"/>
    </row>
    <row r="274" spans="13:26" x14ac:dyDescent="0.2">
      <c r="M274" s="37">
        <v>272</v>
      </c>
      <c r="N274" s="38">
        <f t="shared" si="28"/>
        <v>149</v>
      </c>
      <c r="O274" s="38">
        <f>IF(OR(N273=0,N273=""),"",IF($C$7&lt;system2!I273,"",system2!I273))</f>
        <v>23</v>
      </c>
      <c r="P274" s="124">
        <f t="shared" si="29"/>
        <v>50345</v>
      </c>
      <c r="Q274" s="39">
        <f>IF(OR(N273=0,N273="",O274=""),"",IF(N274&lt;0,"",VLOOKUP(O274,system2!$A$2:$B$36,2,FALSE)))</f>
        <v>1.8499999999999999E-2</v>
      </c>
      <c r="R274" s="40">
        <f t="shared" si="30"/>
        <v>15496426</v>
      </c>
      <c r="S274" s="40">
        <f>IF(OR(N273=0,N273="",O274=""),"",IF(R274&lt;VLOOKUP(O274,system2!$A$2:$F$36,6,FALSE),R274,VLOOKUP(O274,system2!$A$2:$F$36,6,FALSE)))</f>
        <v>116484</v>
      </c>
      <c r="T274" s="40">
        <f t="shared" si="31"/>
        <v>23890</v>
      </c>
      <c r="U274" s="40">
        <f t="shared" si="32"/>
        <v>92594</v>
      </c>
      <c r="V274" s="40">
        <f t="shared" si="33"/>
        <v>0</v>
      </c>
      <c r="W274" s="250"/>
      <c r="X274" s="33">
        <v>0</v>
      </c>
      <c r="Y274" s="261"/>
      <c r="Z274" s="7"/>
    </row>
    <row r="275" spans="13:26" x14ac:dyDescent="0.2">
      <c r="M275" s="36">
        <v>273</v>
      </c>
      <c r="N275" s="51">
        <f t="shared" si="28"/>
        <v>148</v>
      </c>
      <c r="O275" s="51">
        <f>IF(OR(N274=0,N274=""),"",IF($C$7&lt;system2!I274,"",system2!I274))</f>
        <v>23</v>
      </c>
      <c r="P275" s="125">
        <f t="shared" si="29"/>
        <v>50375</v>
      </c>
      <c r="Q275" s="52">
        <f>IF(OR(N274=0,N274="",O275=""),"",IF(N275&lt;0,"",VLOOKUP(O275,system2!$A$2:$B$36,2,FALSE)))</f>
        <v>1.8499999999999999E-2</v>
      </c>
      <c r="R275" s="53">
        <f t="shared" si="30"/>
        <v>15403832</v>
      </c>
      <c r="S275" s="53">
        <f>IF(OR(N274=0,N274="",O275=""),"",IF(R275&lt;VLOOKUP(O275,system2!$A$2:$F$36,6,FALSE),R275,VLOOKUP(O275,system2!$A$2:$F$36,6,FALSE)))</f>
        <v>116484</v>
      </c>
      <c r="T275" s="53">
        <f t="shared" si="31"/>
        <v>23747</v>
      </c>
      <c r="U275" s="53">
        <f t="shared" si="32"/>
        <v>92737</v>
      </c>
      <c r="V275" s="53">
        <f t="shared" si="33"/>
        <v>0</v>
      </c>
      <c r="W275" s="250"/>
      <c r="X275" s="33">
        <v>0</v>
      </c>
      <c r="Y275" s="261"/>
      <c r="Z275" s="7"/>
    </row>
    <row r="276" spans="13:26" x14ac:dyDescent="0.2">
      <c r="M276" s="37">
        <v>274</v>
      </c>
      <c r="N276" s="38">
        <f t="shared" si="28"/>
        <v>147</v>
      </c>
      <c r="O276" s="38">
        <f>IF(OR(N275=0,N275=""),"",IF($C$7&lt;system2!I275,"",system2!I275))</f>
        <v>23</v>
      </c>
      <c r="P276" s="124">
        <f t="shared" si="29"/>
        <v>50406</v>
      </c>
      <c r="Q276" s="39">
        <f>IF(OR(N275=0,N275="",O276=""),"",IF(N276&lt;0,"",VLOOKUP(O276,system2!$A$2:$B$36,2,FALSE)))</f>
        <v>1.8499999999999999E-2</v>
      </c>
      <c r="R276" s="40">
        <f t="shared" si="30"/>
        <v>15311095</v>
      </c>
      <c r="S276" s="40">
        <f>IF(OR(N275=0,N275="",O276=""),"",IF(R276&lt;VLOOKUP(O276,system2!$A$2:$F$36,6,FALSE),R276,VLOOKUP(O276,system2!$A$2:$F$36,6,FALSE)))</f>
        <v>116484</v>
      </c>
      <c r="T276" s="40">
        <f t="shared" si="31"/>
        <v>23604</v>
      </c>
      <c r="U276" s="40">
        <f t="shared" si="32"/>
        <v>92880</v>
      </c>
      <c r="V276" s="40">
        <f t="shared" si="33"/>
        <v>0</v>
      </c>
      <c r="W276" s="250"/>
      <c r="X276" s="33">
        <v>0</v>
      </c>
      <c r="Y276" s="261"/>
      <c r="Z276" s="7"/>
    </row>
    <row r="277" spans="13:26" x14ac:dyDescent="0.2">
      <c r="M277" s="36">
        <v>275</v>
      </c>
      <c r="N277" s="51">
        <f t="shared" si="28"/>
        <v>146</v>
      </c>
      <c r="O277" s="51">
        <f>IF(OR(N276=0,N276=""),"",IF($C$7&lt;system2!I276,"",system2!I276))</f>
        <v>23</v>
      </c>
      <c r="P277" s="125">
        <f t="shared" si="29"/>
        <v>50437</v>
      </c>
      <c r="Q277" s="52">
        <f>IF(OR(N276=0,N276="",O277=""),"",IF(N277&lt;0,"",VLOOKUP(O277,system2!$A$2:$B$36,2,FALSE)))</f>
        <v>1.8499999999999999E-2</v>
      </c>
      <c r="R277" s="53">
        <f t="shared" si="30"/>
        <v>15218215</v>
      </c>
      <c r="S277" s="53">
        <f>IF(OR(N276=0,N276="",O277=""),"",IF(R277&lt;VLOOKUP(O277,system2!$A$2:$F$36,6,FALSE),R277,VLOOKUP(O277,system2!$A$2:$F$36,6,FALSE)))</f>
        <v>116484</v>
      </c>
      <c r="T277" s="53">
        <f t="shared" si="31"/>
        <v>23461</v>
      </c>
      <c r="U277" s="53">
        <f t="shared" si="32"/>
        <v>93023</v>
      </c>
      <c r="V277" s="53">
        <f t="shared" si="33"/>
        <v>0</v>
      </c>
      <c r="W277" s="250"/>
      <c r="X277" s="33">
        <v>0</v>
      </c>
      <c r="Y277" s="261"/>
      <c r="Z277" s="7"/>
    </row>
    <row r="278" spans="13:26" x14ac:dyDescent="0.2">
      <c r="M278" s="41">
        <v>276</v>
      </c>
      <c r="N278" s="42">
        <f t="shared" si="28"/>
        <v>145</v>
      </c>
      <c r="O278" s="42">
        <f>IF(OR(N277=0,N277=""),"",IF($C$7&lt;system2!I277,"",system2!I277))</f>
        <v>23</v>
      </c>
      <c r="P278" s="126">
        <f t="shared" si="29"/>
        <v>50465</v>
      </c>
      <c r="Q278" s="43">
        <f>IF(OR(N277=0,N277="",O278=""),"",IF(N278&lt;0,"",VLOOKUP(O278,system2!$A$2:$B$36,2,FALSE)))</f>
        <v>1.8499999999999999E-2</v>
      </c>
      <c r="R278" s="44">
        <f t="shared" si="30"/>
        <v>15125192</v>
      </c>
      <c r="S278" s="44">
        <f>IF(OR(N277=0,N277="",O278=""),"",IF(R278&lt;VLOOKUP(O278,system2!$A$2:$F$36,6,FALSE),R278,VLOOKUP(O278,system2!$A$2:$F$36,6,FALSE)))</f>
        <v>116484</v>
      </c>
      <c r="T278" s="44">
        <f t="shared" si="31"/>
        <v>23318</v>
      </c>
      <c r="U278" s="44">
        <f t="shared" si="32"/>
        <v>93166</v>
      </c>
      <c r="V278" s="44">
        <f t="shared" si="33"/>
        <v>0</v>
      </c>
      <c r="W278" s="251"/>
      <c r="X278" s="34">
        <v>0</v>
      </c>
      <c r="Y278" s="262"/>
      <c r="Z278" s="7"/>
    </row>
    <row r="279" spans="13:26" x14ac:dyDescent="0.2">
      <c r="M279" s="35">
        <v>277</v>
      </c>
      <c r="N279" s="48">
        <f t="shared" si="28"/>
        <v>144</v>
      </c>
      <c r="O279" s="48">
        <f>IF(OR(N278=0,N278=""),"",IF($C$7&lt;system2!I278,"",system2!I278))</f>
        <v>24</v>
      </c>
      <c r="P279" s="123">
        <f t="shared" si="29"/>
        <v>50496</v>
      </c>
      <c r="Q279" s="49">
        <f>IF(OR(N278=0,N278="",O279=""),"",IF(N279&lt;0,"",VLOOKUP(O279,system2!$A$2:$B$36,2,FALSE)))</f>
        <v>1.8499999999999999E-2</v>
      </c>
      <c r="R279" s="50">
        <f t="shared" si="30"/>
        <v>15032026</v>
      </c>
      <c r="S279" s="50">
        <f>IF(OR(N278=0,N278="",O279=""),"",IF(R279&lt;VLOOKUP(O279,system2!$A$2:$F$36,6,FALSE),R279,VLOOKUP(O279,system2!$A$2:$F$36,6,FALSE)))</f>
        <v>116484</v>
      </c>
      <c r="T279" s="50">
        <f t="shared" si="31"/>
        <v>23174</v>
      </c>
      <c r="U279" s="50">
        <f t="shared" si="32"/>
        <v>93310</v>
      </c>
      <c r="V279" s="50">
        <f t="shared" si="33"/>
        <v>0</v>
      </c>
      <c r="W279" s="249">
        <f>IF(ISNA(VLOOKUP(O279,$B$28:$C$62,2,FALSE)),0,VLOOKUP(O279,$B$28:$C$62,2,FALSE))</f>
        <v>0</v>
      </c>
      <c r="X279" s="32">
        <v>0</v>
      </c>
      <c r="Y279" s="263">
        <f>IF(O279="","",ROUND(system2!$AJ$5/100*R279,-2))</f>
        <v>82200</v>
      </c>
      <c r="Z279" s="7"/>
    </row>
    <row r="280" spans="13:26" x14ac:dyDescent="0.2">
      <c r="M280" s="160">
        <v>278</v>
      </c>
      <c r="N280" s="161">
        <f t="shared" si="28"/>
        <v>143</v>
      </c>
      <c r="O280" s="161">
        <f>IF(OR(N279=0,N279=""),"",IF($C$7&lt;system2!I279,"",system2!I279))</f>
        <v>24</v>
      </c>
      <c r="P280" s="162">
        <f t="shared" si="29"/>
        <v>50526</v>
      </c>
      <c r="Q280" s="163">
        <f>IF(OR(N279=0,N279="",O280=""),"",IF(N280&lt;0,"",VLOOKUP(O280,system2!$A$2:$B$36,2,FALSE)))</f>
        <v>1.8499999999999999E-2</v>
      </c>
      <c r="R280" s="164">
        <f t="shared" si="30"/>
        <v>14938716</v>
      </c>
      <c r="S280" s="164">
        <f>IF(OR(N279=0,N279="",O280=""),"",IF(R280&lt;VLOOKUP(O280,system2!$A$2:$F$36,6,FALSE),R280,VLOOKUP(O280,system2!$A$2:$F$36,6,FALSE)))</f>
        <v>116484</v>
      </c>
      <c r="T280" s="164">
        <f t="shared" si="31"/>
        <v>23030</v>
      </c>
      <c r="U280" s="164">
        <f t="shared" si="32"/>
        <v>93454</v>
      </c>
      <c r="V280" s="164">
        <f t="shared" si="33"/>
        <v>0</v>
      </c>
      <c r="W280" s="250"/>
      <c r="X280" s="33">
        <v>0</v>
      </c>
      <c r="Y280" s="264"/>
      <c r="Z280" s="7"/>
    </row>
    <row r="281" spans="13:26" x14ac:dyDescent="0.2">
      <c r="M281" s="36">
        <v>279</v>
      </c>
      <c r="N281" s="51">
        <f t="shared" si="28"/>
        <v>142</v>
      </c>
      <c r="O281" s="51">
        <f>IF(OR(N280=0,N280=""),"",IF($C$7&lt;system2!I280,"",system2!I280))</f>
        <v>24</v>
      </c>
      <c r="P281" s="125">
        <f t="shared" si="29"/>
        <v>50557</v>
      </c>
      <c r="Q281" s="52">
        <f>IF(OR(N280=0,N280="",O281=""),"",IF(N281&lt;0,"",VLOOKUP(O281,system2!$A$2:$B$36,2,FALSE)))</f>
        <v>1.8499999999999999E-2</v>
      </c>
      <c r="R281" s="53">
        <f t="shared" si="30"/>
        <v>14845262</v>
      </c>
      <c r="S281" s="53">
        <f>IF(OR(N280=0,N280="",O281=""),"",IF(R281&lt;VLOOKUP(O281,system2!$A$2:$F$36,6,FALSE),R281,VLOOKUP(O281,system2!$A$2:$F$36,6,FALSE)))</f>
        <v>116484</v>
      </c>
      <c r="T281" s="53">
        <f t="shared" si="31"/>
        <v>22886</v>
      </c>
      <c r="U281" s="53">
        <f t="shared" si="32"/>
        <v>93598</v>
      </c>
      <c r="V281" s="53">
        <f t="shared" si="33"/>
        <v>0</v>
      </c>
      <c r="W281" s="250"/>
      <c r="X281" s="33">
        <v>0</v>
      </c>
      <c r="Y281" s="264"/>
      <c r="Z281" s="7"/>
    </row>
    <row r="282" spans="13:26" x14ac:dyDescent="0.2">
      <c r="M282" s="160">
        <v>280</v>
      </c>
      <c r="N282" s="161">
        <f t="shared" si="28"/>
        <v>141</v>
      </c>
      <c r="O282" s="161">
        <f>IF(OR(N281=0,N281=""),"",IF($C$7&lt;system2!I281,"",system2!I281))</f>
        <v>24</v>
      </c>
      <c r="P282" s="162">
        <f t="shared" si="29"/>
        <v>50587</v>
      </c>
      <c r="Q282" s="163">
        <f>IF(OR(N281=0,N281="",O282=""),"",IF(N282&lt;0,"",VLOOKUP(O282,system2!$A$2:$B$36,2,FALSE)))</f>
        <v>1.8499999999999999E-2</v>
      </c>
      <c r="R282" s="164">
        <f t="shared" si="30"/>
        <v>14751664</v>
      </c>
      <c r="S282" s="164">
        <f>IF(OR(N281=0,N281="",O282=""),"",IF(R282&lt;VLOOKUP(O282,system2!$A$2:$F$36,6,FALSE),R282,VLOOKUP(O282,system2!$A$2:$F$36,6,FALSE)))</f>
        <v>116484</v>
      </c>
      <c r="T282" s="164">
        <f t="shared" si="31"/>
        <v>22742</v>
      </c>
      <c r="U282" s="164">
        <f t="shared" si="32"/>
        <v>93742</v>
      </c>
      <c r="V282" s="164">
        <f t="shared" si="33"/>
        <v>0</v>
      </c>
      <c r="W282" s="250"/>
      <c r="X282" s="33">
        <v>0</v>
      </c>
      <c r="Y282" s="264"/>
      <c r="Z282" s="7"/>
    </row>
    <row r="283" spans="13:26" x14ac:dyDescent="0.2">
      <c r="M283" s="36">
        <v>281</v>
      </c>
      <c r="N283" s="51">
        <f t="shared" si="28"/>
        <v>140</v>
      </c>
      <c r="O283" s="51">
        <f>IF(OR(N282=0,N282=""),"",IF($C$7&lt;system2!I282,"",system2!I282))</f>
        <v>24</v>
      </c>
      <c r="P283" s="125">
        <f t="shared" si="29"/>
        <v>50618</v>
      </c>
      <c r="Q283" s="52">
        <f>IF(OR(N282=0,N282="",O283=""),"",IF(N283&lt;0,"",VLOOKUP(O283,system2!$A$2:$B$36,2,FALSE)))</f>
        <v>1.8499999999999999E-2</v>
      </c>
      <c r="R283" s="53">
        <f t="shared" si="30"/>
        <v>14657922</v>
      </c>
      <c r="S283" s="53">
        <f>IF(OR(N282=0,N282="",O283=""),"",IF(R283&lt;VLOOKUP(O283,system2!$A$2:$F$36,6,FALSE),R283,VLOOKUP(O283,system2!$A$2:$F$36,6,FALSE)))</f>
        <v>116484</v>
      </c>
      <c r="T283" s="53">
        <f t="shared" si="31"/>
        <v>22597</v>
      </c>
      <c r="U283" s="53">
        <f t="shared" si="32"/>
        <v>93887</v>
      </c>
      <c r="V283" s="53">
        <f t="shared" si="33"/>
        <v>0</v>
      </c>
      <c r="W283" s="250"/>
      <c r="X283" s="33">
        <v>0</v>
      </c>
      <c r="Y283" s="264"/>
      <c r="Z283" s="7"/>
    </row>
    <row r="284" spans="13:26" x14ac:dyDescent="0.2">
      <c r="M284" s="160">
        <v>282</v>
      </c>
      <c r="N284" s="161">
        <f t="shared" si="28"/>
        <v>139</v>
      </c>
      <c r="O284" s="161">
        <f>IF(OR(N283=0,N283=""),"",IF($C$7&lt;system2!I283,"",system2!I283))</f>
        <v>24</v>
      </c>
      <c r="P284" s="162">
        <f t="shared" si="29"/>
        <v>50649</v>
      </c>
      <c r="Q284" s="163">
        <f>IF(OR(N283=0,N283="",O284=""),"",IF(N284&lt;0,"",VLOOKUP(O284,system2!$A$2:$B$36,2,FALSE)))</f>
        <v>1.8499999999999999E-2</v>
      </c>
      <c r="R284" s="164">
        <f t="shared" si="30"/>
        <v>14564035</v>
      </c>
      <c r="S284" s="164">
        <f>IF(OR(N283=0,N283="",O284=""),"",IF(R284&lt;VLOOKUP(O284,system2!$A$2:$F$36,6,FALSE),R284,VLOOKUP(O284,system2!$A$2:$F$36,6,FALSE)))</f>
        <v>116484</v>
      </c>
      <c r="T284" s="164">
        <f t="shared" si="31"/>
        <v>22452</v>
      </c>
      <c r="U284" s="164">
        <f t="shared" si="32"/>
        <v>94032</v>
      </c>
      <c r="V284" s="164">
        <f t="shared" si="33"/>
        <v>0</v>
      </c>
      <c r="W284" s="250"/>
      <c r="X284" s="33">
        <v>0</v>
      </c>
      <c r="Y284" s="264"/>
      <c r="Z284" s="7"/>
    </row>
    <row r="285" spans="13:26" x14ac:dyDescent="0.2">
      <c r="M285" s="36">
        <v>283</v>
      </c>
      <c r="N285" s="51">
        <f t="shared" si="28"/>
        <v>138</v>
      </c>
      <c r="O285" s="51">
        <f>IF(OR(N284=0,N284=""),"",IF($C$7&lt;system2!I284,"",system2!I284))</f>
        <v>24</v>
      </c>
      <c r="P285" s="125">
        <f t="shared" si="29"/>
        <v>50679</v>
      </c>
      <c r="Q285" s="52">
        <f>IF(OR(N284=0,N284="",O285=""),"",IF(N285&lt;0,"",VLOOKUP(O285,system2!$A$2:$B$36,2,FALSE)))</f>
        <v>1.8499999999999999E-2</v>
      </c>
      <c r="R285" s="53">
        <f t="shared" si="30"/>
        <v>14470003</v>
      </c>
      <c r="S285" s="53">
        <f>IF(OR(N284=0,N284="",O285=""),"",IF(R285&lt;VLOOKUP(O285,system2!$A$2:$F$36,6,FALSE),R285,VLOOKUP(O285,system2!$A$2:$F$36,6,FALSE)))</f>
        <v>116484</v>
      </c>
      <c r="T285" s="53">
        <f t="shared" si="31"/>
        <v>22307</v>
      </c>
      <c r="U285" s="53">
        <f t="shared" si="32"/>
        <v>94177</v>
      </c>
      <c r="V285" s="53">
        <f t="shared" si="33"/>
        <v>0</v>
      </c>
      <c r="W285" s="250"/>
      <c r="X285" s="33">
        <v>0</v>
      </c>
      <c r="Y285" s="264"/>
      <c r="Z285" s="7"/>
    </row>
    <row r="286" spans="13:26" x14ac:dyDescent="0.2">
      <c r="M286" s="160">
        <v>284</v>
      </c>
      <c r="N286" s="161">
        <f t="shared" si="28"/>
        <v>137</v>
      </c>
      <c r="O286" s="161">
        <f>IF(OR(N285=0,N285=""),"",IF($C$7&lt;system2!I285,"",system2!I285))</f>
        <v>24</v>
      </c>
      <c r="P286" s="162">
        <f t="shared" si="29"/>
        <v>50710</v>
      </c>
      <c r="Q286" s="163">
        <f>IF(OR(N285=0,N285="",O286=""),"",IF(N286&lt;0,"",VLOOKUP(O286,system2!$A$2:$B$36,2,FALSE)))</f>
        <v>1.8499999999999999E-2</v>
      </c>
      <c r="R286" s="164">
        <f t="shared" si="30"/>
        <v>14375826</v>
      </c>
      <c r="S286" s="164">
        <f>IF(OR(N285=0,N285="",O286=""),"",IF(R286&lt;VLOOKUP(O286,system2!$A$2:$F$36,6,FALSE),R286,VLOOKUP(O286,system2!$A$2:$F$36,6,FALSE)))</f>
        <v>116484</v>
      </c>
      <c r="T286" s="164">
        <f t="shared" si="31"/>
        <v>22162</v>
      </c>
      <c r="U286" s="164">
        <f t="shared" si="32"/>
        <v>94322</v>
      </c>
      <c r="V286" s="164">
        <f t="shared" si="33"/>
        <v>0</v>
      </c>
      <c r="W286" s="250"/>
      <c r="X286" s="33">
        <v>0</v>
      </c>
      <c r="Y286" s="264"/>
      <c r="Z286" s="7"/>
    </row>
    <row r="287" spans="13:26" x14ac:dyDescent="0.2">
      <c r="M287" s="36">
        <v>285</v>
      </c>
      <c r="N287" s="51">
        <f t="shared" si="28"/>
        <v>136</v>
      </c>
      <c r="O287" s="51">
        <f>IF(OR(N286=0,N286=""),"",IF($C$7&lt;system2!I286,"",system2!I286))</f>
        <v>24</v>
      </c>
      <c r="P287" s="125">
        <f t="shared" si="29"/>
        <v>50740</v>
      </c>
      <c r="Q287" s="52">
        <f>IF(OR(N286=0,N286="",O287=""),"",IF(N287&lt;0,"",VLOOKUP(O287,system2!$A$2:$B$36,2,FALSE)))</f>
        <v>1.8499999999999999E-2</v>
      </c>
      <c r="R287" s="53">
        <f t="shared" si="30"/>
        <v>14281504</v>
      </c>
      <c r="S287" s="53">
        <f>IF(OR(N286=0,N286="",O287=""),"",IF(R287&lt;VLOOKUP(O287,system2!$A$2:$F$36,6,FALSE),R287,VLOOKUP(O287,system2!$A$2:$F$36,6,FALSE)))</f>
        <v>116484</v>
      </c>
      <c r="T287" s="53">
        <f t="shared" si="31"/>
        <v>22017</v>
      </c>
      <c r="U287" s="53">
        <f t="shared" si="32"/>
        <v>94467</v>
      </c>
      <c r="V287" s="53">
        <f t="shared" si="33"/>
        <v>0</v>
      </c>
      <c r="W287" s="250"/>
      <c r="X287" s="33">
        <v>0</v>
      </c>
      <c r="Y287" s="264"/>
      <c r="Z287" s="7"/>
    </row>
    <row r="288" spans="13:26" x14ac:dyDescent="0.2">
      <c r="M288" s="160">
        <v>286</v>
      </c>
      <c r="N288" s="161">
        <f t="shared" si="28"/>
        <v>135</v>
      </c>
      <c r="O288" s="161">
        <f>IF(OR(N287=0,N287=""),"",IF($C$7&lt;system2!I287,"",system2!I287))</f>
        <v>24</v>
      </c>
      <c r="P288" s="162">
        <f t="shared" si="29"/>
        <v>50771</v>
      </c>
      <c r="Q288" s="163">
        <f>IF(OR(N287=0,N287="",O288=""),"",IF(N288&lt;0,"",VLOOKUP(O288,system2!$A$2:$B$36,2,FALSE)))</f>
        <v>1.8499999999999999E-2</v>
      </c>
      <c r="R288" s="164">
        <f t="shared" si="30"/>
        <v>14187037</v>
      </c>
      <c r="S288" s="164">
        <f>IF(OR(N287=0,N287="",O288=""),"",IF(R288&lt;VLOOKUP(O288,system2!$A$2:$F$36,6,FALSE),R288,VLOOKUP(O288,system2!$A$2:$F$36,6,FALSE)))</f>
        <v>116484</v>
      </c>
      <c r="T288" s="164">
        <f t="shared" si="31"/>
        <v>21871</v>
      </c>
      <c r="U288" s="164">
        <f t="shared" si="32"/>
        <v>94613</v>
      </c>
      <c r="V288" s="164">
        <f t="shared" si="33"/>
        <v>0</v>
      </c>
      <c r="W288" s="250"/>
      <c r="X288" s="33">
        <v>0</v>
      </c>
      <c r="Y288" s="264"/>
      <c r="Z288" s="7"/>
    </row>
    <row r="289" spans="13:26" x14ac:dyDescent="0.2">
      <c r="M289" s="36">
        <v>287</v>
      </c>
      <c r="N289" s="51">
        <f t="shared" si="28"/>
        <v>134</v>
      </c>
      <c r="O289" s="51">
        <f>IF(OR(N288=0,N288=""),"",IF($C$7&lt;system2!I288,"",system2!I288))</f>
        <v>24</v>
      </c>
      <c r="P289" s="125">
        <f t="shared" si="29"/>
        <v>50802</v>
      </c>
      <c r="Q289" s="52">
        <f>IF(OR(N288=0,N288="",O289=""),"",IF(N289&lt;0,"",VLOOKUP(O289,system2!$A$2:$B$36,2,FALSE)))</f>
        <v>1.8499999999999999E-2</v>
      </c>
      <c r="R289" s="53">
        <f t="shared" si="30"/>
        <v>14092424</v>
      </c>
      <c r="S289" s="53">
        <f>IF(OR(N288=0,N288="",O289=""),"",IF(R289&lt;VLOOKUP(O289,system2!$A$2:$F$36,6,FALSE),R289,VLOOKUP(O289,system2!$A$2:$F$36,6,FALSE)))</f>
        <v>116484</v>
      </c>
      <c r="T289" s="53">
        <f t="shared" si="31"/>
        <v>21725</v>
      </c>
      <c r="U289" s="53">
        <f t="shared" si="32"/>
        <v>94759</v>
      </c>
      <c r="V289" s="53">
        <f t="shared" si="33"/>
        <v>0</v>
      </c>
      <c r="W289" s="250"/>
      <c r="X289" s="33">
        <v>0</v>
      </c>
      <c r="Y289" s="264"/>
      <c r="Z289" s="7"/>
    </row>
    <row r="290" spans="13:26" x14ac:dyDescent="0.2">
      <c r="M290" s="165">
        <v>288</v>
      </c>
      <c r="N290" s="166">
        <f t="shared" si="28"/>
        <v>133</v>
      </c>
      <c r="O290" s="166">
        <f>IF(OR(N289=0,N289=""),"",IF($C$7&lt;system2!I289,"",system2!I289))</f>
        <v>24</v>
      </c>
      <c r="P290" s="167">
        <f t="shared" si="29"/>
        <v>50830</v>
      </c>
      <c r="Q290" s="168">
        <f>IF(OR(N289=0,N289="",O290=""),"",IF(N290&lt;0,"",VLOOKUP(O290,system2!$A$2:$B$36,2,FALSE)))</f>
        <v>1.8499999999999999E-2</v>
      </c>
      <c r="R290" s="169">
        <f t="shared" si="30"/>
        <v>13997665</v>
      </c>
      <c r="S290" s="169">
        <f>IF(OR(N289=0,N289="",O290=""),"",IF(R290&lt;VLOOKUP(O290,system2!$A$2:$F$36,6,FALSE),R290,VLOOKUP(O290,system2!$A$2:$F$36,6,FALSE)))</f>
        <v>116484</v>
      </c>
      <c r="T290" s="169">
        <f t="shared" si="31"/>
        <v>21579</v>
      </c>
      <c r="U290" s="169">
        <f t="shared" si="32"/>
        <v>94905</v>
      </c>
      <c r="V290" s="169">
        <f t="shared" si="33"/>
        <v>0</v>
      </c>
      <c r="W290" s="251"/>
      <c r="X290" s="34">
        <v>0</v>
      </c>
      <c r="Y290" s="265"/>
      <c r="Z290" s="7"/>
    </row>
    <row r="291" spans="13:26" x14ac:dyDescent="0.2">
      <c r="M291" s="35">
        <v>289</v>
      </c>
      <c r="N291" s="48">
        <f t="shared" si="28"/>
        <v>132</v>
      </c>
      <c r="O291" s="48">
        <f>IF(OR(N290=0,N290=""),"",IF($C$7&lt;system2!I290,"",system2!I290))</f>
        <v>25</v>
      </c>
      <c r="P291" s="123">
        <f t="shared" si="29"/>
        <v>50861</v>
      </c>
      <c r="Q291" s="49">
        <f>IF(OR(N290=0,N290="",O291=""),"",IF(N291&lt;0,"",VLOOKUP(O291,system2!$A$2:$B$36,2,FALSE)))</f>
        <v>1.8499999999999999E-2</v>
      </c>
      <c r="R291" s="50">
        <f t="shared" si="30"/>
        <v>13902760</v>
      </c>
      <c r="S291" s="50">
        <f>IF(OR(N290=0,N290="",O291=""),"",IF(R291&lt;VLOOKUP(O291,system2!$A$2:$F$36,6,FALSE),R291,VLOOKUP(O291,system2!$A$2:$F$36,6,FALSE)))</f>
        <v>116484</v>
      </c>
      <c r="T291" s="50">
        <f t="shared" si="31"/>
        <v>21433</v>
      </c>
      <c r="U291" s="50">
        <f t="shared" si="32"/>
        <v>95051</v>
      </c>
      <c r="V291" s="50">
        <f t="shared" si="33"/>
        <v>0</v>
      </c>
      <c r="W291" s="249">
        <f>IF(ISNA(VLOOKUP(O291,$B$28:$C$62,2,FALSE)),0,VLOOKUP(O291,$B$28:$C$62,2,FALSE))</f>
        <v>0</v>
      </c>
      <c r="X291" s="32">
        <v>0</v>
      </c>
      <c r="Y291" s="260">
        <f>IF(O291="","",ROUND(system2!$AJ$5/100*R291,-2))</f>
        <v>76000</v>
      </c>
      <c r="Z291" s="7"/>
    </row>
    <row r="292" spans="13:26" x14ac:dyDescent="0.2">
      <c r="M292" s="37">
        <v>290</v>
      </c>
      <c r="N292" s="38">
        <f t="shared" si="28"/>
        <v>131</v>
      </c>
      <c r="O292" s="38">
        <f>IF(OR(N291=0,N291=""),"",IF($C$7&lt;system2!I291,"",system2!I291))</f>
        <v>25</v>
      </c>
      <c r="P292" s="124">
        <f t="shared" si="29"/>
        <v>50891</v>
      </c>
      <c r="Q292" s="39">
        <f>IF(OR(N291=0,N291="",O292=""),"",IF(N292&lt;0,"",VLOOKUP(O292,system2!$A$2:$B$36,2,FALSE)))</f>
        <v>1.8499999999999999E-2</v>
      </c>
      <c r="R292" s="40">
        <f t="shared" si="30"/>
        <v>13807709</v>
      </c>
      <c r="S292" s="40">
        <f>IF(OR(N291=0,N291="",O292=""),"",IF(R292&lt;VLOOKUP(O292,system2!$A$2:$F$36,6,FALSE),R292,VLOOKUP(O292,system2!$A$2:$F$36,6,FALSE)))</f>
        <v>116484</v>
      </c>
      <c r="T292" s="40">
        <f t="shared" si="31"/>
        <v>21286</v>
      </c>
      <c r="U292" s="40">
        <f t="shared" si="32"/>
        <v>95198</v>
      </c>
      <c r="V292" s="40">
        <f t="shared" si="33"/>
        <v>0</v>
      </c>
      <c r="W292" s="250"/>
      <c r="X292" s="33">
        <v>0</v>
      </c>
      <c r="Y292" s="261"/>
      <c r="Z292" s="7"/>
    </row>
    <row r="293" spans="13:26" x14ac:dyDescent="0.2">
      <c r="M293" s="36">
        <v>291</v>
      </c>
      <c r="N293" s="51">
        <f t="shared" si="28"/>
        <v>130</v>
      </c>
      <c r="O293" s="51">
        <f>IF(OR(N292=0,N292=""),"",IF($C$7&lt;system2!I292,"",system2!I292))</f>
        <v>25</v>
      </c>
      <c r="P293" s="125">
        <f t="shared" si="29"/>
        <v>50922</v>
      </c>
      <c r="Q293" s="52">
        <f>IF(OR(N292=0,N292="",O293=""),"",IF(N293&lt;0,"",VLOOKUP(O293,system2!$A$2:$B$36,2,FALSE)))</f>
        <v>1.8499999999999999E-2</v>
      </c>
      <c r="R293" s="53">
        <f t="shared" si="30"/>
        <v>13712511</v>
      </c>
      <c r="S293" s="53">
        <f>IF(OR(N292=0,N292="",O293=""),"",IF(R293&lt;VLOOKUP(O293,system2!$A$2:$F$36,6,FALSE),R293,VLOOKUP(O293,system2!$A$2:$F$36,6,FALSE)))</f>
        <v>116484</v>
      </c>
      <c r="T293" s="53">
        <f t="shared" si="31"/>
        <v>21140</v>
      </c>
      <c r="U293" s="53">
        <f t="shared" si="32"/>
        <v>95344</v>
      </c>
      <c r="V293" s="53">
        <f t="shared" si="33"/>
        <v>0</v>
      </c>
      <c r="W293" s="250"/>
      <c r="X293" s="33">
        <v>0</v>
      </c>
      <c r="Y293" s="261"/>
      <c r="Z293" s="7"/>
    </row>
    <row r="294" spans="13:26" x14ac:dyDescent="0.2">
      <c r="M294" s="37">
        <v>292</v>
      </c>
      <c r="N294" s="38">
        <f t="shared" si="28"/>
        <v>129</v>
      </c>
      <c r="O294" s="38">
        <f>IF(OR(N293=0,N293=""),"",IF($C$7&lt;system2!I293,"",system2!I293))</f>
        <v>25</v>
      </c>
      <c r="P294" s="124">
        <f t="shared" si="29"/>
        <v>50952</v>
      </c>
      <c r="Q294" s="39">
        <f>IF(OR(N293=0,N293="",O294=""),"",IF(N294&lt;0,"",VLOOKUP(O294,system2!$A$2:$B$36,2,FALSE)))</f>
        <v>1.8499999999999999E-2</v>
      </c>
      <c r="R294" s="40">
        <f t="shared" si="30"/>
        <v>13617167</v>
      </c>
      <c r="S294" s="40">
        <f>IF(OR(N293=0,N293="",O294=""),"",IF(R294&lt;VLOOKUP(O294,system2!$A$2:$F$36,6,FALSE),R294,VLOOKUP(O294,system2!$A$2:$F$36,6,FALSE)))</f>
        <v>116484</v>
      </c>
      <c r="T294" s="40">
        <f t="shared" si="31"/>
        <v>20993</v>
      </c>
      <c r="U294" s="40">
        <f t="shared" si="32"/>
        <v>95491</v>
      </c>
      <c r="V294" s="40">
        <f t="shared" si="33"/>
        <v>0</v>
      </c>
      <c r="W294" s="250"/>
      <c r="X294" s="33">
        <v>0</v>
      </c>
      <c r="Y294" s="261"/>
      <c r="Z294" s="7"/>
    </row>
    <row r="295" spans="13:26" x14ac:dyDescent="0.2">
      <c r="M295" s="36">
        <v>293</v>
      </c>
      <c r="N295" s="51">
        <f t="shared" si="28"/>
        <v>128</v>
      </c>
      <c r="O295" s="51">
        <f>IF(OR(N294=0,N294=""),"",IF($C$7&lt;system2!I294,"",system2!I294))</f>
        <v>25</v>
      </c>
      <c r="P295" s="125">
        <f t="shared" si="29"/>
        <v>50983</v>
      </c>
      <c r="Q295" s="52">
        <f>IF(OR(N294=0,N294="",O295=""),"",IF(N295&lt;0,"",VLOOKUP(O295,system2!$A$2:$B$36,2,FALSE)))</f>
        <v>1.8499999999999999E-2</v>
      </c>
      <c r="R295" s="53">
        <f t="shared" si="30"/>
        <v>13521676</v>
      </c>
      <c r="S295" s="53">
        <f>IF(OR(N294=0,N294="",O295=""),"",IF(R295&lt;VLOOKUP(O295,system2!$A$2:$F$36,6,FALSE),R295,VLOOKUP(O295,system2!$A$2:$F$36,6,FALSE)))</f>
        <v>116484</v>
      </c>
      <c r="T295" s="53">
        <f t="shared" si="31"/>
        <v>20845</v>
      </c>
      <c r="U295" s="53">
        <f t="shared" si="32"/>
        <v>95639</v>
      </c>
      <c r="V295" s="53">
        <f t="shared" si="33"/>
        <v>0</v>
      </c>
      <c r="W295" s="250"/>
      <c r="X295" s="33">
        <v>0</v>
      </c>
      <c r="Y295" s="261"/>
      <c r="Z295" s="7"/>
    </row>
    <row r="296" spans="13:26" x14ac:dyDescent="0.2">
      <c r="M296" s="37">
        <v>294</v>
      </c>
      <c r="N296" s="38">
        <f t="shared" si="28"/>
        <v>127</v>
      </c>
      <c r="O296" s="38">
        <f>IF(OR(N295=0,N295=""),"",IF($C$7&lt;system2!I295,"",system2!I295))</f>
        <v>25</v>
      </c>
      <c r="P296" s="124">
        <f t="shared" si="29"/>
        <v>51014</v>
      </c>
      <c r="Q296" s="39">
        <f>IF(OR(N295=0,N295="",O296=""),"",IF(N296&lt;0,"",VLOOKUP(O296,system2!$A$2:$B$36,2,FALSE)))</f>
        <v>1.8499999999999999E-2</v>
      </c>
      <c r="R296" s="40">
        <f t="shared" si="30"/>
        <v>13426037</v>
      </c>
      <c r="S296" s="40">
        <f>IF(OR(N295=0,N295="",O296=""),"",IF(R296&lt;VLOOKUP(O296,system2!$A$2:$F$36,6,FALSE),R296,VLOOKUP(O296,system2!$A$2:$F$36,6,FALSE)))</f>
        <v>116484</v>
      </c>
      <c r="T296" s="40">
        <f t="shared" si="31"/>
        <v>20698</v>
      </c>
      <c r="U296" s="40">
        <f t="shared" si="32"/>
        <v>95786</v>
      </c>
      <c r="V296" s="40">
        <f t="shared" si="33"/>
        <v>0</v>
      </c>
      <c r="W296" s="250"/>
      <c r="X296" s="33">
        <v>0</v>
      </c>
      <c r="Y296" s="261"/>
      <c r="Z296" s="7"/>
    </row>
    <row r="297" spans="13:26" x14ac:dyDescent="0.2">
      <c r="M297" s="36">
        <v>295</v>
      </c>
      <c r="N297" s="51">
        <f t="shared" si="28"/>
        <v>126</v>
      </c>
      <c r="O297" s="51">
        <f>IF(OR(N296=0,N296=""),"",IF($C$7&lt;system2!I296,"",system2!I296))</f>
        <v>25</v>
      </c>
      <c r="P297" s="125">
        <f t="shared" si="29"/>
        <v>51044</v>
      </c>
      <c r="Q297" s="52">
        <f>IF(OR(N296=0,N296="",O297=""),"",IF(N297&lt;0,"",VLOOKUP(O297,system2!$A$2:$B$36,2,FALSE)))</f>
        <v>1.8499999999999999E-2</v>
      </c>
      <c r="R297" s="53">
        <f t="shared" si="30"/>
        <v>13330251</v>
      </c>
      <c r="S297" s="53">
        <f>IF(OR(N296=0,N296="",O297=""),"",IF(R297&lt;VLOOKUP(O297,system2!$A$2:$F$36,6,FALSE),R297,VLOOKUP(O297,system2!$A$2:$F$36,6,FALSE)))</f>
        <v>116484</v>
      </c>
      <c r="T297" s="53">
        <f t="shared" si="31"/>
        <v>20550</v>
      </c>
      <c r="U297" s="53">
        <f t="shared" si="32"/>
        <v>95934</v>
      </c>
      <c r="V297" s="53">
        <f t="shared" si="33"/>
        <v>0</v>
      </c>
      <c r="W297" s="250"/>
      <c r="X297" s="33">
        <v>0</v>
      </c>
      <c r="Y297" s="261"/>
      <c r="Z297" s="7"/>
    </row>
    <row r="298" spans="13:26" x14ac:dyDescent="0.2">
      <c r="M298" s="37">
        <v>296</v>
      </c>
      <c r="N298" s="38">
        <f t="shared" si="28"/>
        <v>125</v>
      </c>
      <c r="O298" s="38">
        <f>IF(OR(N297=0,N297=""),"",IF($C$7&lt;system2!I297,"",system2!I297))</f>
        <v>25</v>
      </c>
      <c r="P298" s="124">
        <f t="shared" si="29"/>
        <v>51075</v>
      </c>
      <c r="Q298" s="39">
        <f>IF(OR(N297=0,N297="",O298=""),"",IF(N298&lt;0,"",VLOOKUP(O298,system2!$A$2:$B$36,2,FALSE)))</f>
        <v>1.8499999999999999E-2</v>
      </c>
      <c r="R298" s="40">
        <f t="shared" si="30"/>
        <v>13234317</v>
      </c>
      <c r="S298" s="40">
        <f>IF(OR(N297=0,N297="",O298=""),"",IF(R298&lt;VLOOKUP(O298,system2!$A$2:$F$36,6,FALSE),R298,VLOOKUP(O298,system2!$A$2:$F$36,6,FALSE)))</f>
        <v>116484</v>
      </c>
      <c r="T298" s="40">
        <f t="shared" si="31"/>
        <v>20402</v>
      </c>
      <c r="U298" s="40">
        <f t="shared" si="32"/>
        <v>96082</v>
      </c>
      <c r="V298" s="40">
        <f t="shared" si="33"/>
        <v>0</v>
      </c>
      <c r="W298" s="250"/>
      <c r="X298" s="33">
        <v>0</v>
      </c>
      <c r="Y298" s="261"/>
      <c r="Z298" s="7"/>
    </row>
    <row r="299" spans="13:26" x14ac:dyDescent="0.2">
      <c r="M299" s="36">
        <v>297</v>
      </c>
      <c r="N299" s="51">
        <f t="shared" si="28"/>
        <v>124</v>
      </c>
      <c r="O299" s="51">
        <f>IF(OR(N298=0,N298=""),"",IF($C$7&lt;system2!I298,"",system2!I298))</f>
        <v>25</v>
      </c>
      <c r="P299" s="125">
        <f t="shared" si="29"/>
        <v>51105</v>
      </c>
      <c r="Q299" s="52">
        <f>IF(OR(N298=0,N298="",O299=""),"",IF(N299&lt;0,"",VLOOKUP(O299,system2!$A$2:$B$36,2,FALSE)))</f>
        <v>1.8499999999999999E-2</v>
      </c>
      <c r="R299" s="53">
        <f t="shared" si="30"/>
        <v>13138235</v>
      </c>
      <c r="S299" s="53">
        <f>IF(OR(N298=0,N298="",O299=""),"",IF(R299&lt;VLOOKUP(O299,system2!$A$2:$F$36,6,FALSE),R299,VLOOKUP(O299,system2!$A$2:$F$36,6,FALSE)))</f>
        <v>116484</v>
      </c>
      <c r="T299" s="53">
        <f t="shared" si="31"/>
        <v>20254</v>
      </c>
      <c r="U299" s="53">
        <f t="shared" si="32"/>
        <v>96230</v>
      </c>
      <c r="V299" s="53">
        <f t="shared" si="33"/>
        <v>0</v>
      </c>
      <c r="W299" s="250"/>
      <c r="X299" s="33">
        <v>0</v>
      </c>
      <c r="Y299" s="261"/>
      <c r="Z299" s="7"/>
    </row>
    <row r="300" spans="13:26" x14ac:dyDescent="0.2">
      <c r="M300" s="37">
        <v>298</v>
      </c>
      <c r="N300" s="38">
        <f t="shared" si="28"/>
        <v>123</v>
      </c>
      <c r="O300" s="38">
        <f>IF(OR(N299=0,N299=""),"",IF($C$7&lt;system2!I299,"",system2!I299))</f>
        <v>25</v>
      </c>
      <c r="P300" s="124">
        <f t="shared" si="29"/>
        <v>51136</v>
      </c>
      <c r="Q300" s="39">
        <f>IF(OR(N299=0,N299="",O300=""),"",IF(N300&lt;0,"",VLOOKUP(O300,system2!$A$2:$B$36,2,FALSE)))</f>
        <v>1.8499999999999999E-2</v>
      </c>
      <c r="R300" s="40">
        <f t="shared" si="30"/>
        <v>13042005</v>
      </c>
      <c r="S300" s="40">
        <f>IF(OR(N299=0,N299="",O300=""),"",IF(R300&lt;VLOOKUP(O300,system2!$A$2:$F$36,6,FALSE),R300,VLOOKUP(O300,system2!$A$2:$F$36,6,FALSE)))</f>
        <v>116484</v>
      </c>
      <c r="T300" s="40">
        <f t="shared" si="31"/>
        <v>20106</v>
      </c>
      <c r="U300" s="40">
        <f t="shared" si="32"/>
        <v>96378</v>
      </c>
      <c r="V300" s="40">
        <f t="shared" si="33"/>
        <v>0</v>
      </c>
      <c r="W300" s="250"/>
      <c r="X300" s="33">
        <v>0</v>
      </c>
      <c r="Y300" s="261"/>
      <c r="Z300" s="7"/>
    </row>
    <row r="301" spans="13:26" x14ac:dyDescent="0.2">
      <c r="M301" s="36">
        <v>299</v>
      </c>
      <c r="N301" s="51">
        <f t="shared" si="28"/>
        <v>122</v>
      </c>
      <c r="O301" s="51">
        <f>IF(OR(N300=0,N300=""),"",IF($C$7&lt;system2!I300,"",system2!I300))</f>
        <v>25</v>
      </c>
      <c r="P301" s="125">
        <f t="shared" si="29"/>
        <v>51167</v>
      </c>
      <c r="Q301" s="52">
        <f>IF(OR(N300=0,N300="",O301=""),"",IF(N301&lt;0,"",VLOOKUP(O301,system2!$A$2:$B$36,2,FALSE)))</f>
        <v>1.8499999999999999E-2</v>
      </c>
      <c r="R301" s="53">
        <f t="shared" si="30"/>
        <v>12945627</v>
      </c>
      <c r="S301" s="53">
        <f>IF(OR(N300=0,N300="",O301=""),"",IF(R301&lt;VLOOKUP(O301,system2!$A$2:$F$36,6,FALSE),R301,VLOOKUP(O301,system2!$A$2:$F$36,6,FALSE)))</f>
        <v>116484</v>
      </c>
      <c r="T301" s="53">
        <f t="shared" si="31"/>
        <v>19957</v>
      </c>
      <c r="U301" s="53">
        <f t="shared" si="32"/>
        <v>96527</v>
      </c>
      <c r="V301" s="53">
        <f t="shared" si="33"/>
        <v>0</v>
      </c>
      <c r="W301" s="250"/>
      <c r="X301" s="33">
        <v>0</v>
      </c>
      <c r="Y301" s="261"/>
      <c r="Z301" s="7"/>
    </row>
    <row r="302" spans="13:26" ht="13.5" thickBot="1" x14ac:dyDescent="0.25">
      <c r="M302" s="155">
        <v>300</v>
      </c>
      <c r="N302" s="156">
        <f t="shared" si="28"/>
        <v>121</v>
      </c>
      <c r="O302" s="156">
        <f>IF(OR(N301=0,N301=""),"",IF($C$7&lt;system2!I301,"",system2!I301))</f>
        <v>25</v>
      </c>
      <c r="P302" s="157">
        <f t="shared" si="29"/>
        <v>51196</v>
      </c>
      <c r="Q302" s="158">
        <f>IF(OR(N301=0,N301="",O302=""),"",IF(N302&lt;0,"",VLOOKUP(O302,system2!$A$2:$B$36,2,FALSE)))</f>
        <v>1.8499999999999999E-2</v>
      </c>
      <c r="R302" s="159">
        <f t="shared" si="30"/>
        <v>12849100</v>
      </c>
      <c r="S302" s="159">
        <f>IF(OR(N301=0,N301="",O302=""),"",IF(R302&lt;VLOOKUP(O302,system2!$A$2:$F$36,6,FALSE),R302,VLOOKUP(O302,system2!$A$2:$F$36,6,FALSE)))</f>
        <v>116484</v>
      </c>
      <c r="T302" s="159">
        <f t="shared" si="31"/>
        <v>19809</v>
      </c>
      <c r="U302" s="159">
        <f t="shared" si="32"/>
        <v>96675</v>
      </c>
      <c r="V302" s="159">
        <f t="shared" si="33"/>
        <v>0</v>
      </c>
      <c r="W302" s="252"/>
      <c r="X302" s="47">
        <v>0</v>
      </c>
      <c r="Y302" s="266"/>
      <c r="Z302" s="7"/>
    </row>
    <row r="303" spans="13:26" x14ac:dyDescent="0.2">
      <c r="M303" s="149">
        <v>301</v>
      </c>
      <c r="N303" s="150">
        <f t="shared" si="28"/>
        <v>120</v>
      </c>
      <c r="O303" s="150">
        <f>IF(OR(N302=0,N302=""),"",IF($C$7&lt;system2!I302,"",system2!I302))</f>
        <v>26</v>
      </c>
      <c r="P303" s="151">
        <f t="shared" si="29"/>
        <v>51227</v>
      </c>
      <c r="Q303" s="152">
        <f>IF(OR(N302=0,N302="",O303=""),"",IF(N303&lt;0,"",VLOOKUP(O303,system2!$A$2:$B$36,2,FALSE)))</f>
        <v>1.8499999999999999E-2</v>
      </c>
      <c r="R303" s="153">
        <f t="shared" si="30"/>
        <v>12752425</v>
      </c>
      <c r="S303" s="153">
        <f>IF(OR(N302=0,N302="",O303=""),"",IF(R303&lt;VLOOKUP(O303,system2!$A$2:$F$36,6,FALSE),R303,VLOOKUP(O303,system2!$A$2:$F$36,6,FALSE)))</f>
        <v>116484</v>
      </c>
      <c r="T303" s="153">
        <f t="shared" si="31"/>
        <v>19659</v>
      </c>
      <c r="U303" s="153">
        <f t="shared" si="32"/>
        <v>96825</v>
      </c>
      <c r="V303" s="153">
        <f t="shared" si="33"/>
        <v>0</v>
      </c>
      <c r="W303" s="250">
        <f>IF(ISNA(VLOOKUP(O303,$B$28:$C$62,2,FALSE)),0,VLOOKUP(O303,$B$28:$C$62,2,FALSE))</f>
        <v>0</v>
      </c>
      <c r="X303" s="154">
        <v>0</v>
      </c>
      <c r="Y303" s="264">
        <f>IF(O303="","",ROUND(system2!$AJ$5/100*R303,-2))</f>
        <v>69800</v>
      </c>
      <c r="Z303" s="7"/>
    </row>
    <row r="304" spans="13:26" x14ac:dyDescent="0.2">
      <c r="M304" s="160">
        <v>302</v>
      </c>
      <c r="N304" s="161">
        <f t="shared" si="28"/>
        <v>119</v>
      </c>
      <c r="O304" s="161">
        <f>IF(OR(N303=0,N303=""),"",IF($C$7&lt;system2!I303,"",system2!I303))</f>
        <v>26</v>
      </c>
      <c r="P304" s="162">
        <f t="shared" si="29"/>
        <v>51257</v>
      </c>
      <c r="Q304" s="163">
        <f>IF(OR(N303=0,N303="",O304=""),"",IF(N304&lt;0,"",VLOOKUP(O304,system2!$A$2:$B$36,2,FALSE)))</f>
        <v>1.8499999999999999E-2</v>
      </c>
      <c r="R304" s="164">
        <f t="shared" si="30"/>
        <v>12655600</v>
      </c>
      <c r="S304" s="164">
        <f>IF(OR(N303=0,N303="",O304=""),"",IF(R304&lt;VLOOKUP(O304,system2!$A$2:$F$36,6,FALSE),R304,VLOOKUP(O304,system2!$A$2:$F$36,6,FALSE)))</f>
        <v>116484</v>
      </c>
      <c r="T304" s="164">
        <f t="shared" si="31"/>
        <v>19510</v>
      </c>
      <c r="U304" s="164">
        <f t="shared" si="32"/>
        <v>96974</v>
      </c>
      <c r="V304" s="164">
        <f t="shared" si="33"/>
        <v>0</v>
      </c>
      <c r="W304" s="250"/>
      <c r="X304" s="33">
        <v>0</v>
      </c>
      <c r="Y304" s="264"/>
      <c r="Z304" s="7"/>
    </row>
    <row r="305" spans="13:26" x14ac:dyDescent="0.2">
      <c r="M305" s="36">
        <v>303</v>
      </c>
      <c r="N305" s="51">
        <f t="shared" si="28"/>
        <v>118</v>
      </c>
      <c r="O305" s="51">
        <f>IF(OR(N304=0,N304=""),"",IF($C$7&lt;system2!I304,"",system2!I304))</f>
        <v>26</v>
      </c>
      <c r="P305" s="125">
        <f t="shared" si="29"/>
        <v>51288</v>
      </c>
      <c r="Q305" s="52">
        <f>IF(OR(N304=0,N304="",O305=""),"",IF(N305&lt;0,"",VLOOKUP(O305,system2!$A$2:$B$36,2,FALSE)))</f>
        <v>1.8499999999999999E-2</v>
      </c>
      <c r="R305" s="53">
        <f t="shared" si="30"/>
        <v>12558626</v>
      </c>
      <c r="S305" s="53">
        <f>IF(OR(N304=0,N304="",O305=""),"",IF(R305&lt;VLOOKUP(O305,system2!$A$2:$F$36,6,FALSE),R305,VLOOKUP(O305,system2!$A$2:$F$36,6,FALSE)))</f>
        <v>116484</v>
      </c>
      <c r="T305" s="53">
        <f t="shared" si="31"/>
        <v>19361</v>
      </c>
      <c r="U305" s="53">
        <f t="shared" si="32"/>
        <v>97123</v>
      </c>
      <c r="V305" s="53">
        <f t="shared" si="33"/>
        <v>0</v>
      </c>
      <c r="W305" s="250"/>
      <c r="X305" s="33">
        <v>0</v>
      </c>
      <c r="Y305" s="264"/>
      <c r="Z305" s="7"/>
    </row>
    <row r="306" spans="13:26" x14ac:dyDescent="0.2">
      <c r="M306" s="160">
        <v>304</v>
      </c>
      <c r="N306" s="161">
        <f t="shared" si="28"/>
        <v>117</v>
      </c>
      <c r="O306" s="161">
        <f>IF(OR(N305=0,N305=""),"",IF($C$7&lt;system2!I305,"",system2!I305))</f>
        <v>26</v>
      </c>
      <c r="P306" s="162">
        <f t="shared" si="29"/>
        <v>51318</v>
      </c>
      <c r="Q306" s="163">
        <f>IF(OR(N305=0,N305="",O306=""),"",IF(N306&lt;0,"",VLOOKUP(O306,system2!$A$2:$B$36,2,FALSE)))</f>
        <v>1.8499999999999999E-2</v>
      </c>
      <c r="R306" s="164">
        <f t="shared" si="30"/>
        <v>12461503</v>
      </c>
      <c r="S306" s="164">
        <f>IF(OR(N305=0,N305="",O306=""),"",IF(R306&lt;VLOOKUP(O306,system2!$A$2:$F$36,6,FALSE),R306,VLOOKUP(O306,system2!$A$2:$F$36,6,FALSE)))</f>
        <v>116484</v>
      </c>
      <c r="T306" s="164">
        <f t="shared" si="31"/>
        <v>19211</v>
      </c>
      <c r="U306" s="164">
        <f t="shared" si="32"/>
        <v>97273</v>
      </c>
      <c r="V306" s="164">
        <f t="shared" si="33"/>
        <v>0</v>
      </c>
      <c r="W306" s="250"/>
      <c r="X306" s="33">
        <v>0</v>
      </c>
      <c r="Y306" s="264"/>
      <c r="Z306" s="7"/>
    </row>
    <row r="307" spans="13:26" x14ac:dyDescent="0.2">
      <c r="M307" s="36">
        <v>305</v>
      </c>
      <c r="N307" s="51">
        <f t="shared" si="28"/>
        <v>116</v>
      </c>
      <c r="O307" s="51">
        <f>IF(OR(N306=0,N306=""),"",IF($C$7&lt;system2!I306,"",system2!I306))</f>
        <v>26</v>
      </c>
      <c r="P307" s="125">
        <f t="shared" si="29"/>
        <v>51349</v>
      </c>
      <c r="Q307" s="52">
        <f>IF(OR(N306=0,N306="",O307=""),"",IF(N307&lt;0,"",VLOOKUP(O307,system2!$A$2:$B$36,2,FALSE)))</f>
        <v>1.8499999999999999E-2</v>
      </c>
      <c r="R307" s="53">
        <f t="shared" si="30"/>
        <v>12364230</v>
      </c>
      <c r="S307" s="53">
        <f>IF(OR(N306=0,N306="",O307=""),"",IF(R307&lt;VLOOKUP(O307,system2!$A$2:$F$36,6,FALSE),R307,VLOOKUP(O307,system2!$A$2:$F$36,6,FALSE)))</f>
        <v>116484</v>
      </c>
      <c r="T307" s="53">
        <f t="shared" si="31"/>
        <v>19061</v>
      </c>
      <c r="U307" s="53">
        <f t="shared" si="32"/>
        <v>97423</v>
      </c>
      <c r="V307" s="53">
        <f t="shared" si="33"/>
        <v>0</v>
      </c>
      <c r="W307" s="250"/>
      <c r="X307" s="33">
        <v>0</v>
      </c>
      <c r="Y307" s="264"/>
      <c r="Z307" s="7"/>
    </row>
    <row r="308" spans="13:26" x14ac:dyDescent="0.2">
      <c r="M308" s="160">
        <v>306</v>
      </c>
      <c r="N308" s="161">
        <f t="shared" si="28"/>
        <v>115</v>
      </c>
      <c r="O308" s="161">
        <f>IF(OR(N307=0,N307=""),"",IF($C$7&lt;system2!I307,"",system2!I307))</f>
        <v>26</v>
      </c>
      <c r="P308" s="162">
        <f t="shared" si="29"/>
        <v>51380</v>
      </c>
      <c r="Q308" s="163">
        <f>IF(OR(N307=0,N307="",O308=""),"",IF(N308&lt;0,"",VLOOKUP(O308,system2!$A$2:$B$36,2,FALSE)))</f>
        <v>1.8499999999999999E-2</v>
      </c>
      <c r="R308" s="164">
        <f t="shared" si="30"/>
        <v>12266807</v>
      </c>
      <c r="S308" s="164">
        <f>IF(OR(N307=0,N307="",O308=""),"",IF(R308&lt;VLOOKUP(O308,system2!$A$2:$F$36,6,FALSE),R308,VLOOKUP(O308,system2!$A$2:$F$36,6,FALSE)))</f>
        <v>116484</v>
      </c>
      <c r="T308" s="164">
        <f t="shared" si="31"/>
        <v>18911</v>
      </c>
      <c r="U308" s="164">
        <f t="shared" si="32"/>
        <v>97573</v>
      </c>
      <c r="V308" s="164">
        <f t="shared" si="33"/>
        <v>0</v>
      </c>
      <c r="W308" s="250"/>
      <c r="X308" s="33">
        <v>0</v>
      </c>
      <c r="Y308" s="264"/>
      <c r="Z308" s="7"/>
    </row>
    <row r="309" spans="13:26" x14ac:dyDescent="0.2">
      <c r="M309" s="36">
        <v>307</v>
      </c>
      <c r="N309" s="51">
        <f t="shared" si="28"/>
        <v>114</v>
      </c>
      <c r="O309" s="51">
        <f>IF(OR(N308=0,N308=""),"",IF($C$7&lt;system2!I308,"",system2!I308))</f>
        <v>26</v>
      </c>
      <c r="P309" s="125">
        <f t="shared" si="29"/>
        <v>51410</v>
      </c>
      <c r="Q309" s="52">
        <f>IF(OR(N308=0,N308="",O309=""),"",IF(N309&lt;0,"",VLOOKUP(O309,system2!$A$2:$B$36,2,FALSE)))</f>
        <v>1.8499999999999999E-2</v>
      </c>
      <c r="R309" s="53">
        <f t="shared" si="30"/>
        <v>12169234</v>
      </c>
      <c r="S309" s="53">
        <f>IF(OR(N308=0,N308="",O309=""),"",IF(R309&lt;VLOOKUP(O309,system2!$A$2:$F$36,6,FALSE),R309,VLOOKUP(O309,system2!$A$2:$F$36,6,FALSE)))</f>
        <v>116484</v>
      </c>
      <c r="T309" s="53">
        <f t="shared" si="31"/>
        <v>18760</v>
      </c>
      <c r="U309" s="53">
        <f t="shared" si="32"/>
        <v>97724</v>
      </c>
      <c r="V309" s="53">
        <f t="shared" si="33"/>
        <v>0</v>
      </c>
      <c r="W309" s="250"/>
      <c r="X309" s="33">
        <v>0</v>
      </c>
      <c r="Y309" s="264"/>
      <c r="Z309" s="7"/>
    </row>
    <row r="310" spans="13:26" x14ac:dyDescent="0.2">
      <c r="M310" s="160">
        <v>308</v>
      </c>
      <c r="N310" s="161">
        <f t="shared" si="28"/>
        <v>113</v>
      </c>
      <c r="O310" s="161">
        <f>IF(OR(N309=0,N309=""),"",IF($C$7&lt;system2!I309,"",system2!I309))</f>
        <v>26</v>
      </c>
      <c r="P310" s="162">
        <f t="shared" si="29"/>
        <v>51441</v>
      </c>
      <c r="Q310" s="163">
        <f>IF(OR(N309=0,N309="",O310=""),"",IF(N310&lt;0,"",VLOOKUP(O310,system2!$A$2:$B$36,2,FALSE)))</f>
        <v>1.8499999999999999E-2</v>
      </c>
      <c r="R310" s="164">
        <f t="shared" si="30"/>
        <v>12071510</v>
      </c>
      <c r="S310" s="164">
        <f>IF(OR(N309=0,N309="",O310=""),"",IF(R310&lt;VLOOKUP(O310,system2!$A$2:$F$36,6,FALSE),R310,VLOOKUP(O310,system2!$A$2:$F$36,6,FALSE)))</f>
        <v>116484</v>
      </c>
      <c r="T310" s="164">
        <f t="shared" si="31"/>
        <v>18610</v>
      </c>
      <c r="U310" s="164">
        <f t="shared" si="32"/>
        <v>97874</v>
      </c>
      <c r="V310" s="164">
        <f t="shared" si="33"/>
        <v>0</v>
      </c>
      <c r="W310" s="250"/>
      <c r="X310" s="33">
        <v>0</v>
      </c>
      <c r="Y310" s="264"/>
      <c r="Z310" s="7"/>
    </row>
    <row r="311" spans="13:26" x14ac:dyDescent="0.2">
      <c r="M311" s="36">
        <v>309</v>
      </c>
      <c r="N311" s="51">
        <f t="shared" si="28"/>
        <v>112</v>
      </c>
      <c r="O311" s="51">
        <f>IF(OR(N310=0,N310=""),"",IF($C$7&lt;system2!I310,"",system2!I310))</f>
        <v>26</v>
      </c>
      <c r="P311" s="125">
        <f t="shared" si="29"/>
        <v>51471</v>
      </c>
      <c r="Q311" s="52">
        <f>IF(OR(N310=0,N310="",O311=""),"",IF(N311&lt;0,"",VLOOKUP(O311,system2!$A$2:$B$36,2,FALSE)))</f>
        <v>1.8499999999999999E-2</v>
      </c>
      <c r="R311" s="53">
        <f t="shared" si="30"/>
        <v>11973636</v>
      </c>
      <c r="S311" s="53">
        <f>IF(OR(N310=0,N310="",O311=""),"",IF(R311&lt;VLOOKUP(O311,system2!$A$2:$F$36,6,FALSE),R311,VLOOKUP(O311,system2!$A$2:$F$36,6,FALSE)))</f>
        <v>116484</v>
      </c>
      <c r="T311" s="53">
        <f t="shared" si="31"/>
        <v>18459</v>
      </c>
      <c r="U311" s="53">
        <f t="shared" si="32"/>
        <v>98025</v>
      </c>
      <c r="V311" s="53">
        <f t="shared" si="33"/>
        <v>0</v>
      </c>
      <c r="W311" s="250"/>
      <c r="X311" s="33">
        <v>0</v>
      </c>
      <c r="Y311" s="264"/>
      <c r="Z311" s="7"/>
    </row>
    <row r="312" spans="13:26" x14ac:dyDescent="0.2">
      <c r="M312" s="160">
        <v>310</v>
      </c>
      <c r="N312" s="161">
        <f t="shared" si="28"/>
        <v>111</v>
      </c>
      <c r="O312" s="161">
        <f>IF(OR(N311=0,N311=""),"",IF($C$7&lt;system2!I311,"",system2!I311))</f>
        <v>26</v>
      </c>
      <c r="P312" s="162">
        <f t="shared" si="29"/>
        <v>51502</v>
      </c>
      <c r="Q312" s="163">
        <f>IF(OR(N311=0,N311="",O312=""),"",IF(N312&lt;0,"",VLOOKUP(O312,system2!$A$2:$B$36,2,FALSE)))</f>
        <v>1.8499999999999999E-2</v>
      </c>
      <c r="R312" s="164">
        <f t="shared" si="30"/>
        <v>11875611</v>
      </c>
      <c r="S312" s="164">
        <f>IF(OR(N311=0,N311="",O312=""),"",IF(R312&lt;VLOOKUP(O312,system2!$A$2:$F$36,6,FALSE),R312,VLOOKUP(O312,system2!$A$2:$F$36,6,FALSE)))</f>
        <v>116484</v>
      </c>
      <c r="T312" s="164">
        <f t="shared" si="31"/>
        <v>18308</v>
      </c>
      <c r="U312" s="164">
        <f t="shared" si="32"/>
        <v>98176</v>
      </c>
      <c r="V312" s="164">
        <f t="shared" si="33"/>
        <v>0</v>
      </c>
      <c r="W312" s="250"/>
      <c r="X312" s="33">
        <v>0</v>
      </c>
      <c r="Y312" s="264"/>
      <c r="Z312" s="7"/>
    </row>
    <row r="313" spans="13:26" x14ac:dyDescent="0.2">
      <c r="M313" s="36">
        <v>311</v>
      </c>
      <c r="N313" s="51">
        <f t="shared" si="28"/>
        <v>110</v>
      </c>
      <c r="O313" s="51">
        <f>IF(OR(N312=0,N312=""),"",IF($C$7&lt;system2!I312,"",system2!I312))</f>
        <v>26</v>
      </c>
      <c r="P313" s="125">
        <f t="shared" si="29"/>
        <v>51533</v>
      </c>
      <c r="Q313" s="52">
        <f>IF(OR(N312=0,N312="",O313=""),"",IF(N313&lt;0,"",VLOOKUP(O313,system2!$A$2:$B$36,2,FALSE)))</f>
        <v>1.8499999999999999E-2</v>
      </c>
      <c r="R313" s="53">
        <f t="shared" si="30"/>
        <v>11777435</v>
      </c>
      <c r="S313" s="53">
        <f>IF(OR(N312=0,N312="",O313=""),"",IF(R313&lt;VLOOKUP(O313,system2!$A$2:$F$36,6,FALSE),R313,VLOOKUP(O313,system2!$A$2:$F$36,6,FALSE)))</f>
        <v>116484</v>
      </c>
      <c r="T313" s="53">
        <f t="shared" si="31"/>
        <v>18156</v>
      </c>
      <c r="U313" s="53">
        <f t="shared" si="32"/>
        <v>98328</v>
      </c>
      <c r="V313" s="53">
        <f t="shared" si="33"/>
        <v>0</v>
      </c>
      <c r="W313" s="250"/>
      <c r="X313" s="33">
        <v>0</v>
      </c>
      <c r="Y313" s="264"/>
      <c r="Z313" s="7"/>
    </row>
    <row r="314" spans="13:26" x14ac:dyDescent="0.2">
      <c r="M314" s="165">
        <v>312</v>
      </c>
      <c r="N314" s="166">
        <f t="shared" si="28"/>
        <v>109</v>
      </c>
      <c r="O314" s="166">
        <f>IF(OR(N313=0,N313=""),"",IF($C$7&lt;system2!I313,"",system2!I313))</f>
        <v>26</v>
      </c>
      <c r="P314" s="167">
        <f t="shared" si="29"/>
        <v>51561</v>
      </c>
      <c r="Q314" s="168">
        <f>IF(OR(N313=0,N313="",O314=""),"",IF(N314&lt;0,"",VLOOKUP(O314,system2!$A$2:$B$36,2,FALSE)))</f>
        <v>1.8499999999999999E-2</v>
      </c>
      <c r="R314" s="169">
        <f t="shared" si="30"/>
        <v>11679107</v>
      </c>
      <c r="S314" s="169">
        <f>IF(OR(N313=0,N313="",O314=""),"",IF(R314&lt;VLOOKUP(O314,system2!$A$2:$F$36,6,FALSE),R314,VLOOKUP(O314,system2!$A$2:$F$36,6,FALSE)))</f>
        <v>116484</v>
      </c>
      <c r="T314" s="169">
        <f t="shared" si="31"/>
        <v>18005</v>
      </c>
      <c r="U314" s="169">
        <f t="shared" si="32"/>
        <v>98479</v>
      </c>
      <c r="V314" s="169">
        <f t="shared" si="33"/>
        <v>0</v>
      </c>
      <c r="W314" s="251"/>
      <c r="X314" s="34">
        <v>0</v>
      </c>
      <c r="Y314" s="265"/>
      <c r="Z314" s="7"/>
    </row>
    <row r="315" spans="13:26" x14ac:dyDescent="0.2">
      <c r="M315" s="35">
        <v>313</v>
      </c>
      <c r="N315" s="48">
        <f t="shared" si="28"/>
        <v>108</v>
      </c>
      <c r="O315" s="48">
        <f>IF(OR(N314=0,N314=""),"",IF($C$7&lt;system2!I314,"",system2!I314))</f>
        <v>27</v>
      </c>
      <c r="P315" s="123">
        <f t="shared" si="29"/>
        <v>51592</v>
      </c>
      <c r="Q315" s="49">
        <f>IF(OR(N314=0,N314="",O315=""),"",IF(N315&lt;0,"",VLOOKUP(O315,system2!$A$2:$B$36,2,FALSE)))</f>
        <v>1.8499999999999999E-2</v>
      </c>
      <c r="R315" s="50">
        <f t="shared" si="30"/>
        <v>11580628</v>
      </c>
      <c r="S315" s="50">
        <f>IF(OR(N314=0,N314="",O315=""),"",IF(R315&lt;VLOOKUP(O315,system2!$A$2:$F$36,6,FALSE),R315,VLOOKUP(O315,system2!$A$2:$F$36,6,FALSE)))</f>
        <v>116484</v>
      </c>
      <c r="T315" s="50">
        <f t="shared" si="31"/>
        <v>17853</v>
      </c>
      <c r="U315" s="50">
        <f t="shared" si="32"/>
        <v>98631</v>
      </c>
      <c r="V315" s="50">
        <f t="shared" si="33"/>
        <v>0</v>
      </c>
      <c r="W315" s="249">
        <f>IF(ISNA(VLOOKUP(O315,$B$28:$C$62,2,FALSE)),0,VLOOKUP(O315,$B$28:$C$62,2,FALSE))</f>
        <v>0</v>
      </c>
      <c r="X315" s="32">
        <v>0</v>
      </c>
      <c r="Y315" s="260">
        <f>IF(O315="","",ROUND(system2!$AJ$5/100*R315,-2))</f>
        <v>63300</v>
      </c>
      <c r="Z315" s="7"/>
    </row>
    <row r="316" spans="13:26" x14ac:dyDescent="0.2">
      <c r="M316" s="37">
        <v>314</v>
      </c>
      <c r="N316" s="38">
        <f t="shared" si="28"/>
        <v>107</v>
      </c>
      <c r="O316" s="38">
        <f>IF(OR(N315=0,N315=""),"",IF($C$7&lt;system2!I315,"",system2!I315))</f>
        <v>27</v>
      </c>
      <c r="P316" s="124">
        <f t="shared" si="29"/>
        <v>51622</v>
      </c>
      <c r="Q316" s="39">
        <f>IF(OR(N315=0,N315="",O316=""),"",IF(N316&lt;0,"",VLOOKUP(O316,system2!$A$2:$B$36,2,FALSE)))</f>
        <v>1.8499999999999999E-2</v>
      </c>
      <c r="R316" s="40">
        <f t="shared" si="30"/>
        <v>11481997</v>
      </c>
      <c r="S316" s="40">
        <f>IF(OR(N315=0,N315="",O316=""),"",IF(R316&lt;VLOOKUP(O316,system2!$A$2:$F$36,6,FALSE),R316,VLOOKUP(O316,system2!$A$2:$F$36,6,FALSE)))</f>
        <v>116484</v>
      </c>
      <c r="T316" s="40">
        <f t="shared" si="31"/>
        <v>17701</v>
      </c>
      <c r="U316" s="40">
        <f t="shared" si="32"/>
        <v>98783</v>
      </c>
      <c r="V316" s="40">
        <f t="shared" si="33"/>
        <v>0</v>
      </c>
      <c r="W316" s="250"/>
      <c r="X316" s="33">
        <v>0</v>
      </c>
      <c r="Y316" s="261"/>
      <c r="Z316" s="7"/>
    </row>
    <row r="317" spans="13:26" x14ac:dyDescent="0.2">
      <c r="M317" s="36">
        <v>315</v>
      </c>
      <c r="N317" s="51">
        <f t="shared" si="28"/>
        <v>106</v>
      </c>
      <c r="O317" s="51">
        <f>IF(OR(N316=0,N316=""),"",IF($C$7&lt;system2!I316,"",system2!I316))</f>
        <v>27</v>
      </c>
      <c r="P317" s="125">
        <f t="shared" si="29"/>
        <v>51653</v>
      </c>
      <c r="Q317" s="52">
        <f>IF(OR(N316=0,N316="",O317=""),"",IF(N317&lt;0,"",VLOOKUP(O317,system2!$A$2:$B$36,2,FALSE)))</f>
        <v>1.8499999999999999E-2</v>
      </c>
      <c r="R317" s="53">
        <f t="shared" si="30"/>
        <v>11383214</v>
      </c>
      <c r="S317" s="53">
        <f>IF(OR(N316=0,N316="",O317=""),"",IF(R317&lt;VLOOKUP(O317,system2!$A$2:$F$36,6,FALSE),R317,VLOOKUP(O317,system2!$A$2:$F$36,6,FALSE)))</f>
        <v>116484</v>
      </c>
      <c r="T317" s="53">
        <f t="shared" si="31"/>
        <v>17549</v>
      </c>
      <c r="U317" s="53">
        <f t="shared" si="32"/>
        <v>98935</v>
      </c>
      <c r="V317" s="53">
        <f t="shared" si="33"/>
        <v>0</v>
      </c>
      <c r="W317" s="250"/>
      <c r="X317" s="33">
        <v>0</v>
      </c>
      <c r="Y317" s="261"/>
      <c r="Z317" s="7"/>
    </row>
    <row r="318" spans="13:26" x14ac:dyDescent="0.2">
      <c r="M318" s="37">
        <v>316</v>
      </c>
      <c r="N318" s="38">
        <f t="shared" si="28"/>
        <v>105</v>
      </c>
      <c r="O318" s="38">
        <f>IF(OR(N317=0,N317=""),"",IF($C$7&lt;system2!I317,"",system2!I317))</f>
        <v>27</v>
      </c>
      <c r="P318" s="124">
        <f t="shared" si="29"/>
        <v>51683</v>
      </c>
      <c r="Q318" s="39">
        <f>IF(OR(N317=0,N317="",O318=""),"",IF(N318&lt;0,"",VLOOKUP(O318,system2!$A$2:$B$36,2,FALSE)))</f>
        <v>1.8499999999999999E-2</v>
      </c>
      <c r="R318" s="40">
        <f t="shared" si="30"/>
        <v>11284279</v>
      </c>
      <c r="S318" s="40">
        <f>IF(OR(N317=0,N317="",O318=""),"",IF(R318&lt;VLOOKUP(O318,system2!$A$2:$F$36,6,FALSE),R318,VLOOKUP(O318,system2!$A$2:$F$36,6,FALSE)))</f>
        <v>116484</v>
      </c>
      <c r="T318" s="40">
        <f t="shared" si="31"/>
        <v>17396</v>
      </c>
      <c r="U318" s="40">
        <f t="shared" si="32"/>
        <v>99088</v>
      </c>
      <c r="V318" s="40">
        <f t="shared" si="33"/>
        <v>0</v>
      </c>
      <c r="W318" s="250"/>
      <c r="X318" s="33">
        <v>0</v>
      </c>
      <c r="Y318" s="261"/>
      <c r="Z318" s="7"/>
    </row>
    <row r="319" spans="13:26" x14ac:dyDescent="0.2">
      <c r="M319" s="36">
        <v>317</v>
      </c>
      <c r="N319" s="51">
        <f t="shared" si="28"/>
        <v>104</v>
      </c>
      <c r="O319" s="51">
        <f>IF(OR(N318=0,N318=""),"",IF($C$7&lt;system2!I318,"",system2!I318))</f>
        <v>27</v>
      </c>
      <c r="P319" s="125">
        <f t="shared" si="29"/>
        <v>51714</v>
      </c>
      <c r="Q319" s="52">
        <f>IF(OR(N318=0,N318="",O319=""),"",IF(N319&lt;0,"",VLOOKUP(O319,system2!$A$2:$B$36,2,FALSE)))</f>
        <v>1.8499999999999999E-2</v>
      </c>
      <c r="R319" s="53">
        <f t="shared" si="30"/>
        <v>11185191</v>
      </c>
      <c r="S319" s="53">
        <f>IF(OR(N318=0,N318="",O319=""),"",IF(R319&lt;VLOOKUP(O319,system2!$A$2:$F$36,6,FALSE),R319,VLOOKUP(O319,system2!$A$2:$F$36,6,FALSE)))</f>
        <v>116484</v>
      </c>
      <c r="T319" s="53">
        <f t="shared" si="31"/>
        <v>17243</v>
      </c>
      <c r="U319" s="53">
        <f t="shared" si="32"/>
        <v>99241</v>
      </c>
      <c r="V319" s="53">
        <f t="shared" si="33"/>
        <v>0</v>
      </c>
      <c r="W319" s="250"/>
      <c r="X319" s="33">
        <v>0</v>
      </c>
      <c r="Y319" s="261"/>
      <c r="Z319" s="7"/>
    </row>
    <row r="320" spans="13:26" x14ac:dyDescent="0.2">
      <c r="M320" s="37">
        <v>318</v>
      </c>
      <c r="N320" s="38">
        <f t="shared" si="28"/>
        <v>103</v>
      </c>
      <c r="O320" s="38">
        <f>IF(OR(N319=0,N319=""),"",IF($C$7&lt;system2!I319,"",system2!I319))</f>
        <v>27</v>
      </c>
      <c r="P320" s="124">
        <f t="shared" si="29"/>
        <v>51745</v>
      </c>
      <c r="Q320" s="39">
        <f>IF(OR(N319=0,N319="",O320=""),"",IF(N320&lt;0,"",VLOOKUP(O320,system2!$A$2:$B$36,2,FALSE)))</f>
        <v>1.8499999999999999E-2</v>
      </c>
      <c r="R320" s="40">
        <f t="shared" si="30"/>
        <v>11085950</v>
      </c>
      <c r="S320" s="40">
        <f>IF(OR(N319=0,N319="",O320=""),"",IF(R320&lt;VLOOKUP(O320,system2!$A$2:$F$36,6,FALSE),R320,VLOOKUP(O320,system2!$A$2:$F$36,6,FALSE)))</f>
        <v>116484</v>
      </c>
      <c r="T320" s="40">
        <f t="shared" si="31"/>
        <v>17090</v>
      </c>
      <c r="U320" s="40">
        <f t="shared" si="32"/>
        <v>99394</v>
      </c>
      <c r="V320" s="40">
        <f t="shared" si="33"/>
        <v>0</v>
      </c>
      <c r="W320" s="250"/>
      <c r="X320" s="33">
        <v>0</v>
      </c>
      <c r="Y320" s="261"/>
      <c r="Z320" s="7"/>
    </row>
    <row r="321" spans="13:26" x14ac:dyDescent="0.2">
      <c r="M321" s="36">
        <v>319</v>
      </c>
      <c r="N321" s="51">
        <f t="shared" si="28"/>
        <v>102</v>
      </c>
      <c r="O321" s="51">
        <f>IF(OR(N320=0,N320=""),"",IF($C$7&lt;system2!I320,"",system2!I320))</f>
        <v>27</v>
      </c>
      <c r="P321" s="125">
        <f t="shared" si="29"/>
        <v>51775</v>
      </c>
      <c r="Q321" s="52">
        <f>IF(OR(N320=0,N320="",O321=""),"",IF(N321&lt;0,"",VLOOKUP(O321,system2!$A$2:$B$36,2,FALSE)))</f>
        <v>1.8499999999999999E-2</v>
      </c>
      <c r="R321" s="53">
        <f t="shared" si="30"/>
        <v>10986556</v>
      </c>
      <c r="S321" s="53">
        <f>IF(OR(N320=0,N320="",O321=""),"",IF(R321&lt;VLOOKUP(O321,system2!$A$2:$F$36,6,FALSE),R321,VLOOKUP(O321,system2!$A$2:$F$36,6,FALSE)))</f>
        <v>116484</v>
      </c>
      <c r="T321" s="53">
        <f t="shared" si="31"/>
        <v>16937</v>
      </c>
      <c r="U321" s="53">
        <f t="shared" si="32"/>
        <v>99547</v>
      </c>
      <c r="V321" s="53">
        <f t="shared" si="33"/>
        <v>0</v>
      </c>
      <c r="W321" s="250"/>
      <c r="X321" s="33">
        <v>0</v>
      </c>
      <c r="Y321" s="261"/>
      <c r="Z321" s="7"/>
    </row>
    <row r="322" spans="13:26" x14ac:dyDescent="0.2">
      <c r="M322" s="37">
        <v>320</v>
      </c>
      <c r="N322" s="38">
        <f t="shared" si="28"/>
        <v>101</v>
      </c>
      <c r="O322" s="38">
        <f>IF(OR(N321=0,N321=""),"",IF($C$7&lt;system2!I321,"",system2!I321))</f>
        <v>27</v>
      </c>
      <c r="P322" s="124">
        <f t="shared" si="29"/>
        <v>51806</v>
      </c>
      <c r="Q322" s="39">
        <f>IF(OR(N321=0,N321="",O322=""),"",IF(N322&lt;0,"",VLOOKUP(O322,system2!$A$2:$B$36,2,FALSE)))</f>
        <v>1.8499999999999999E-2</v>
      </c>
      <c r="R322" s="40">
        <f t="shared" si="30"/>
        <v>10887009</v>
      </c>
      <c r="S322" s="40">
        <f>IF(OR(N321=0,N321="",O322=""),"",IF(R322&lt;VLOOKUP(O322,system2!$A$2:$F$36,6,FALSE),R322,VLOOKUP(O322,system2!$A$2:$F$36,6,FALSE)))</f>
        <v>116484</v>
      </c>
      <c r="T322" s="40">
        <f t="shared" si="31"/>
        <v>16784</v>
      </c>
      <c r="U322" s="40">
        <f t="shared" si="32"/>
        <v>99700</v>
      </c>
      <c r="V322" s="40">
        <f t="shared" si="33"/>
        <v>0</v>
      </c>
      <c r="W322" s="250"/>
      <c r="X322" s="33">
        <v>0</v>
      </c>
      <c r="Y322" s="261"/>
      <c r="Z322" s="7"/>
    </row>
    <row r="323" spans="13:26" x14ac:dyDescent="0.2">
      <c r="M323" s="36">
        <v>321</v>
      </c>
      <c r="N323" s="51">
        <f t="shared" si="28"/>
        <v>100</v>
      </c>
      <c r="O323" s="51">
        <f>IF(OR(N322=0,N322=""),"",IF($C$7&lt;system2!I322,"",system2!I322))</f>
        <v>27</v>
      </c>
      <c r="P323" s="125">
        <f t="shared" si="29"/>
        <v>51836</v>
      </c>
      <c r="Q323" s="52">
        <f>IF(OR(N322=0,N322="",O323=""),"",IF(N323&lt;0,"",VLOOKUP(O323,system2!$A$2:$B$36,2,FALSE)))</f>
        <v>1.8499999999999999E-2</v>
      </c>
      <c r="R323" s="53">
        <f t="shared" si="30"/>
        <v>10787309</v>
      </c>
      <c r="S323" s="53">
        <f>IF(OR(N322=0,N322="",O323=""),"",IF(R323&lt;VLOOKUP(O323,system2!$A$2:$F$36,6,FALSE),R323,VLOOKUP(O323,system2!$A$2:$F$36,6,FALSE)))</f>
        <v>116484</v>
      </c>
      <c r="T323" s="53">
        <f t="shared" si="31"/>
        <v>16630</v>
      </c>
      <c r="U323" s="53">
        <f t="shared" si="32"/>
        <v>99854</v>
      </c>
      <c r="V323" s="53">
        <f t="shared" si="33"/>
        <v>0</v>
      </c>
      <c r="W323" s="250"/>
      <c r="X323" s="33">
        <v>0</v>
      </c>
      <c r="Y323" s="261"/>
      <c r="Z323" s="7"/>
    </row>
    <row r="324" spans="13:26" x14ac:dyDescent="0.2">
      <c r="M324" s="37">
        <v>322</v>
      </c>
      <c r="N324" s="38">
        <f t="shared" ref="N324:N387" si="34">IF(OR(N323=0,N323=""),"",IF(V323=0,N323-1,IF(ROUND(NPER(Q323/12,-1*S323,R324,0,0),0)&gt;=N323,N323-1,ROUND(NPER(Q323/12,-1*S323,R324,0,0),0))))</f>
        <v>99</v>
      </c>
      <c r="O324" s="38">
        <f>IF(OR(N323=0,N323=""),"",IF($C$7&lt;system2!I323,"",system2!I323))</f>
        <v>27</v>
      </c>
      <c r="P324" s="124">
        <f t="shared" ref="P324:P387" si="35">IF(OR(N323=0,N323="",O324=""),"",IF(N324&lt;0,"",EDATE(P323,1)))</f>
        <v>51867</v>
      </c>
      <c r="Q324" s="39">
        <f>IF(OR(N323=0,N323="",O324=""),"",IF(N324&lt;0,"",VLOOKUP(O324,system2!$A$2:$B$36,2,FALSE)))</f>
        <v>1.8499999999999999E-2</v>
      </c>
      <c r="R324" s="40">
        <f t="shared" ref="R324:R387" si="36">IF(OR(N323=0,N323="",O324=""),"",IF(ISERR(ROUNDDOWN(R323-U323-V323,0)),"",ROUNDDOWN(R323-U323-V323,0)))</f>
        <v>10687455</v>
      </c>
      <c r="S324" s="40">
        <f>IF(OR(N323=0,N323="",O324=""),"",IF(R324&lt;VLOOKUP(O324,system2!$A$2:$F$36,6,FALSE),R324,VLOOKUP(O324,system2!$A$2:$F$36,6,FALSE)))</f>
        <v>116484</v>
      </c>
      <c r="T324" s="40">
        <f t="shared" ref="T324:T387" si="37">IF(OR(N323=0,N323="",O324=""),"",IF(N324&lt;0,"",ROUNDDOWN(R324*Q324/12,0)))</f>
        <v>16476</v>
      </c>
      <c r="U324" s="40">
        <f t="shared" ref="U324:U387" si="38">IF(OR(N323=0,N323="",O324=""),"",IF(R324&lt;U323,R324,IF(N324&lt;0,"",ROUNDDOWN(S324-T324,0))))</f>
        <v>100008</v>
      </c>
      <c r="V324" s="40">
        <f t="shared" ref="V324:V387" si="39">IF(OR(N323=0,N323="",O324=""),"",W324+X324)</f>
        <v>0</v>
      </c>
      <c r="W324" s="250"/>
      <c r="X324" s="33">
        <v>0</v>
      </c>
      <c r="Y324" s="261"/>
      <c r="Z324" s="7"/>
    </row>
    <row r="325" spans="13:26" x14ac:dyDescent="0.2">
      <c r="M325" s="36">
        <v>323</v>
      </c>
      <c r="N325" s="51">
        <f t="shared" si="34"/>
        <v>98</v>
      </c>
      <c r="O325" s="51">
        <f>IF(OR(N324=0,N324=""),"",IF($C$7&lt;system2!I324,"",system2!I324))</f>
        <v>27</v>
      </c>
      <c r="P325" s="125">
        <f t="shared" si="35"/>
        <v>51898</v>
      </c>
      <c r="Q325" s="52">
        <f>IF(OR(N324=0,N324="",O325=""),"",IF(N325&lt;0,"",VLOOKUP(O325,system2!$A$2:$B$36,2,FALSE)))</f>
        <v>1.8499999999999999E-2</v>
      </c>
      <c r="R325" s="53">
        <f t="shared" si="36"/>
        <v>10587447</v>
      </c>
      <c r="S325" s="53">
        <f>IF(OR(N324=0,N324="",O325=""),"",IF(R325&lt;VLOOKUP(O325,system2!$A$2:$F$36,6,FALSE),R325,VLOOKUP(O325,system2!$A$2:$F$36,6,FALSE)))</f>
        <v>116484</v>
      </c>
      <c r="T325" s="53">
        <f t="shared" si="37"/>
        <v>16322</v>
      </c>
      <c r="U325" s="53">
        <f t="shared" si="38"/>
        <v>100162</v>
      </c>
      <c r="V325" s="53">
        <f t="shared" si="39"/>
        <v>0</v>
      </c>
      <c r="W325" s="250"/>
      <c r="X325" s="33">
        <v>0</v>
      </c>
      <c r="Y325" s="261"/>
      <c r="Z325" s="7"/>
    </row>
    <row r="326" spans="13:26" x14ac:dyDescent="0.2">
      <c r="M326" s="41">
        <v>324</v>
      </c>
      <c r="N326" s="42">
        <f t="shared" si="34"/>
        <v>97</v>
      </c>
      <c r="O326" s="42">
        <f>IF(OR(N325=0,N325=""),"",IF($C$7&lt;system2!I325,"",system2!I325))</f>
        <v>27</v>
      </c>
      <c r="P326" s="126">
        <f t="shared" si="35"/>
        <v>51926</v>
      </c>
      <c r="Q326" s="43">
        <f>IF(OR(N325=0,N325="",O326=""),"",IF(N326&lt;0,"",VLOOKUP(O326,system2!$A$2:$B$36,2,FALSE)))</f>
        <v>1.8499999999999999E-2</v>
      </c>
      <c r="R326" s="44">
        <f t="shared" si="36"/>
        <v>10487285</v>
      </c>
      <c r="S326" s="44">
        <f>IF(OR(N325=0,N325="",O326=""),"",IF(R326&lt;VLOOKUP(O326,system2!$A$2:$F$36,6,FALSE),R326,VLOOKUP(O326,system2!$A$2:$F$36,6,FALSE)))</f>
        <v>116484</v>
      </c>
      <c r="T326" s="44">
        <f t="shared" si="37"/>
        <v>16167</v>
      </c>
      <c r="U326" s="44">
        <f t="shared" si="38"/>
        <v>100317</v>
      </c>
      <c r="V326" s="44">
        <f t="shared" si="39"/>
        <v>0</v>
      </c>
      <c r="W326" s="251"/>
      <c r="X326" s="34">
        <v>0</v>
      </c>
      <c r="Y326" s="262"/>
      <c r="Z326" s="7"/>
    </row>
    <row r="327" spans="13:26" x14ac:dyDescent="0.2">
      <c r="M327" s="35">
        <v>325</v>
      </c>
      <c r="N327" s="48">
        <f t="shared" si="34"/>
        <v>96</v>
      </c>
      <c r="O327" s="48">
        <f>IF(OR(N326=0,N326=""),"",IF($C$7&lt;system2!I326,"",system2!I326))</f>
        <v>28</v>
      </c>
      <c r="P327" s="123">
        <f t="shared" si="35"/>
        <v>51957</v>
      </c>
      <c r="Q327" s="49">
        <f>IF(OR(N326=0,N326="",O327=""),"",IF(N327&lt;0,"",VLOOKUP(O327,system2!$A$2:$B$36,2,FALSE)))</f>
        <v>1.8499999999999999E-2</v>
      </c>
      <c r="R327" s="50">
        <f t="shared" si="36"/>
        <v>10386968</v>
      </c>
      <c r="S327" s="50">
        <f>IF(OR(N326=0,N326="",O327=""),"",IF(R327&lt;VLOOKUP(O327,system2!$A$2:$F$36,6,FALSE),R327,VLOOKUP(O327,system2!$A$2:$F$36,6,FALSE)))</f>
        <v>116484</v>
      </c>
      <c r="T327" s="50">
        <f t="shared" si="37"/>
        <v>16013</v>
      </c>
      <c r="U327" s="50">
        <f t="shared" si="38"/>
        <v>100471</v>
      </c>
      <c r="V327" s="50">
        <f t="shared" si="39"/>
        <v>0</v>
      </c>
      <c r="W327" s="249">
        <f>IF(ISNA(VLOOKUP(O327,$B$28:$C$62,2,FALSE)),0,VLOOKUP(O327,$B$28:$C$62,2,FALSE))</f>
        <v>0</v>
      </c>
      <c r="X327" s="32">
        <v>0</v>
      </c>
      <c r="Y327" s="263">
        <f>IF(O327="","",ROUND(system2!$AJ$5/100*R327,-2))</f>
        <v>56800</v>
      </c>
      <c r="Z327" s="7"/>
    </row>
    <row r="328" spans="13:26" x14ac:dyDescent="0.2">
      <c r="M328" s="160">
        <v>326</v>
      </c>
      <c r="N328" s="161">
        <f t="shared" si="34"/>
        <v>95</v>
      </c>
      <c r="O328" s="161">
        <f>IF(OR(N327=0,N327=""),"",IF($C$7&lt;system2!I327,"",system2!I327))</f>
        <v>28</v>
      </c>
      <c r="P328" s="162">
        <f t="shared" si="35"/>
        <v>51987</v>
      </c>
      <c r="Q328" s="163">
        <f>IF(OR(N327=0,N327="",O328=""),"",IF(N328&lt;0,"",VLOOKUP(O328,system2!$A$2:$B$36,2,FALSE)))</f>
        <v>1.8499999999999999E-2</v>
      </c>
      <c r="R328" s="164">
        <f t="shared" si="36"/>
        <v>10286497</v>
      </c>
      <c r="S328" s="164">
        <f>IF(OR(N327=0,N327="",O328=""),"",IF(R328&lt;VLOOKUP(O328,system2!$A$2:$F$36,6,FALSE),R328,VLOOKUP(O328,system2!$A$2:$F$36,6,FALSE)))</f>
        <v>116484</v>
      </c>
      <c r="T328" s="164">
        <f t="shared" si="37"/>
        <v>15858</v>
      </c>
      <c r="U328" s="164">
        <f t="shared" si="38"/>
        <v>100626</v>
      </c>
      <c r="V328" s="164">
        <f t="shared" si="39"/>
        <v>0</v>
      </c>
      <c r="W328" s="250"/>
      <c r="X328" s="33">
        <v>0</v>
      </c>
      <c r="Y328" s="264"/>
      <c r="Z328" s="7"/>
    </row>
    <row r="329" spans="13:26" x14ac:dyDescent="0.2">
      <c r="M329" s="36">
        <v>327</v>
      </c>
      <c r="N329" s="51">
        <f t="shared" si="34"/>
        <v>94</v>
      </c>
      <c r="O329" s="51">
        <f>IF(OR(N328=0,N328=""),"",IF($C$7&lt;system2!I328,"",system2!I328))</f>
        <v>28</v>
      </c>
      <c r="P329" s="125">
        <f t="shared" si="35"/>
        <v>52018</v>
      </c>
      <c r="Q329" s="52">
        <f>IF(OR(N328=0,N328="",O329=""),"",IF(N329&lt;0,"",VLOOKUP(O329,system2!$A$2:$B$36,2,FALSE)))</f>
        <v>1.8499999999999999E-2</v>
      </c>
      <c r="R329" s="53">
        <f t="shared" si="36"/>
        <v>10185871</v>
      </c>
      <c r="S329" s="53">
        <f>IF(OR(N328=0,N328="",O329=""),"",IF(R329&lt;VLOOKUP(O329,system2!$A$2:$F$36,6,FALSE),R329,VLOOKUP(O329,system2!$A$2:$F$36,6,FALSE)))</f>
        <v>116484</v>
      </c>
      <c r="T329" s="53">
        <f t="shared" si="37"/>
        <v>15703</v>
      </c>
      <c r="U329" s="53">
        <f t="shared" si="38"/>
        <v>100781</v>
      </c>
      <c r="V329" s="53">
        <f t="shared" si="39"/>
        <v>0</v>
      </c>
      <c r="W329" s="250"/>
      <c r="X329" s="33">
        <v>0</v>
      </c>
      <c r="Y329" s="264"/>
      <c r="Z329" s="7"/>
    </row>
    <row r="330" spans="13:26" x14ac:dyDescent="0.2">
      <c r="M330" s="160">
        <v>328</v>
      </c>
      <c r="N330" s="161">
        <f t="shared" si="34"/>
        <v>93</v>
      </c>
      <c r="O330" s="161">
        <f>IF(OR(N329=0,N329=""),"",IF($C$7&lt;system2!I329,"",system2!I329))</f>
        <v>28</v>
      </c>
      <c r="P330" s="162">
        <f t="shared" si="35"/>
        <v>52048</v>
      </c>
      <c r="Q330" s="163">
        <f>IF(OR(N329=0,N329="",O330=""),"",IF(N330&lt;0,"",VLOOKUP(O330,system2!$A$2:$B$36,2,FALSE)))</f>
        <v>1.8499999999999999E-2</v>
      </c>
      <c r="R330" s="164">
        <f t="shared" si="36"/>
        <v>10085090</v>
      </c>
      <c r="S330" s="164">
        <f>IF(OR(N329=0,N329="",O330=""),"",IF(R330&lt;VLOOKUP(O330,system2!$A$2:$F$36,6,FALSE),R330,VLOOKUP(O330,system2!$A$2:$F$36,6,FALSE)))</f>
        <v>116484</v>
      </c>
      <c r="T330" s="164">
        <f t="shared" si="37"/>
        <v>15547</v>
      </c>
      <c r="U330" s="164">
        <f t="shared" si="38"/>
        <v>100937</v>
      </c>
      <c r="V330" s="164">
        <f t="shared" si="39"/>
        <v>0</v>
      </c>
      <c r="W330" s="250"/>
      <c r="X330" s="33">
        <v>0</v>
      </c>
      <c r="Y330" s="264"/>
      <c r="Z330" s="7"/>
    </row>
    <row r="331" spans="13:26" x14ac:dyDescent="0.2">
      <c r="M331" s="36">
        <v>329</v>
      </c>
      <c r="N331" s="51">
        <f t="shared" si="34"/>
        <v>92</v>
      </c>
      <c r="O331" s="51">
        <f>IF(OR(N330=0,N330=""),"",IF($C$7&lt;system2!I330,"",system2!I330))</f>
        <v>28</v>
      </c>
      <c r="P331" s="125">
        <f t="shared" si="35"/>
        <v>52079</v>
      </c>
      <c r="Q331" s="52">
        <f>IF(OR(N330=0,N330="",O331=""),"",IF(N331&lt;0,"",VLOOKUP(O331,system2!$A$2:$B$36,2,FALSE)))</f>
        <v>1.8499999999999999E-2</v>
      </c>
      <c r="R331" s="53">
        <f t="shared" si="36"/>
        <v>9984153</v>
      </c>
      <c r="S331" s="53">
        <f>IF(OR(N330=0,N330="",O331=""),"",IF(R331&lt;VLOOKUP(O331,system2!$A$2:$F$36,6,FALSE),R331,VLOOKUP(O331,system2!$A$2:$F$36,6,FALSE)))</f>
        <v>116484</v>
      </c>
      <c r="T331" s="53">
        <f t="shared" si="37"/>
        <v>15392</v>
      </c>
      <c r="U331" s="53">
        <f t="shared" si="38"/>
        <v>101092</v>
      </c>
      <c r="V331" s="53">
        <f t="shared" si="39"/>
        <v>0</v>
      </c>
      <c r="W331" s="250"/>
      <c r="X331" s="33">
        <v>0</v>
      </c>
      <c r="Y331" s="264"/>
      <c r="Z331" s="7"/>
    </row>
    <row r="332" spans="13:26" x14ac:dyDescent="0.2">
      <c r="M332" s="160">
        <v>330</v>
      </c>
      <c r="N332" s="161">
        <f t="shared" si="34"/>
        <v>91</v>
      </c>
      <c r="O332" s="161">
        <f>IF(OR(N331=0,N331=""),"",IF($C$7&lt;system2!I331,"",system2!I331))</f>
        <v>28</v>
      </c>
      <c r="P332" s="162">
        <f t="shared" si="35"/>
        <v>52110</v>
      </c>
      <c r="Q332" s="163">
        <f>IF(OR(N331=0,N331="",O332=""),"",IF(N332&lt;0,"",VLOOKUP(O332,system2!$A$2:$B$36,2,FALSE)))</f>
        <v>1.8499999999999999E-2</v>
      </c>
      <c r="R332" s="164">
        <f t="shared" si="36"/>
        <v>9883061</v>
      </c>
      <c r="S332" s="164">
        <f>IF(OR(N331=0,N331="",O332=""),"",IF(R332&lt;VLOOKUP(O332,system2!$A$2:$F$36,6,FALSE),R332,VLOOKUP(O332,system2!$A$2:$F$36,6,FALSE)))</f>
        <v>116484</v>
      </c>
      <c r="T332" s="164">
        <f t="shared" si="37"/>
        <v>15236</v>
      </c>
      <c r="U332" s="164">
        <f t="shared" si="38"/>
        <v>101248</v>
      </c>
      <c r="V332" s="164">
        <f t="shared" si="39"/>
        <v>0</v>
      </c>
      <c r="W332" s="250"/>
      <c r="X332" s="33">
        <v>0</v>
      </c>
      <c r="Y332" s="264"/>
      <c r="Z332" s="7"/>
    </row>
    <row r="333" spans="13:26" x14ac:dyDescent="0.2">
      <c r="M333" s="36">
        <v>331</v>
      </c>
      <c r="N333" s="51">
        <f t="shared" si="34"/>
        <v>90</v>
      </c>
      <c r="O333" s="51">
        <f>IF(OR(N332=0,N332=""),"",IF($C$7&lt;system2!I332,"",system2!I332))</f>
        <v>28</v>
      </c>
      <c r="P333" s="125">
        <f t="shared" si="35"/>
        <v>52140</v>
      </c>
      <c r="Q333" s="52">
        <f>IF(OR(N332=0,N332="",O333=""),"",IF(N333&lt;0,"",VLOOKUP(O333,system2!$A$2:$B$36,2,FALSE)))</f>
        <v>1.8499999999999999E-2</v>
      </c>
      <c r="R333" s="53">
        <f t="shared" si="36"/>
        <v>9781813</v>
      </c>
      <c r="S333" s="53">
        <f>IF(OR(N332=0,N332="",O333=""),"",IF(R333&lt;VLOOKUP(O333,system2!$A$2:$F$36,6,FALSE),R333,VLOOKUP(O333,system2!$A$2:$F$36,6,FALSE)))</f>
        <v>116484</v>
      </c>
      <c r="T333" s="53">
        <f t="shared" si="37"/>
        <v>15080</v>
      </c>
      <c r="U333" s="53">
        <f t="shared" si="38"/>
        <v>101404</v>
      </c>
      <c r="V333" s="53">
        <f t="shared" si="39"/>
        <v>0</v>
      </c>
      <c r="W333" s="250"/>
      <c r="X333" s="33">
        <v>0</v>
      </c>
      <c r="Y333" s="264"/>
      <c r="Z333" s="7"/>
    </row>
    <row r="334" spans="13:26" x14ac:dyDescent="0.2">
      <c r="M334" s="160">
        <v>332</v>
      </c>
      <c r="N334" s="161">
        <f t="shared" si="34"/>
        <v>89</v>
      </c>
      <c r="O334" s="161">
        <f>IF(OR(N333=0,N333=""),"",IF($C$7&lt;system2!I333,"",system2!I333))</f>
        <v>28</v>
      </c>
      <c r="P334" s="162">
        <f t="shared" si="35"/>
        <v>52171</v>
      </c>
      <c r="Q334" s="163">
        <f>IF(OR(N333=0,N333="",O334=""),"",IF(N334&lt;0,"",VLOOKUP(O334,system2!$A$2:$B$36,2,FALSE)))</f>
        <v>1.8499999999999999E-2</v>
      </c>
      <c r="R334" s="164">
        <f t="shared" si="36"/>
        <v>9680409</v>
      </c>
      <c r="S334" s="164">
        <f>IF(OR(N333=0,N333="",O334=""),"",IF(R334&lt;VLOOKUP(O334,system2!$A$2:$F$36,6,FALSE),R334,VLOOKUP(O334,system2!$A$2:$F$36,6,FALSE)))</f>
        <v>116484</v>
      </c>
      <c r="T334" s="164">
        <f t="shared" si="37"/>
        <v>14923</v>
      </c>
      <c r="U334" s="164">
        <f t="shared" si="38"/>
        <v>101561</v>
      </c>
      <c r="V334" s="164">
        <f t="shared" si="39"/>
        <v>0</v>
      </c>
      <c r="W334" s="250"/>
      <c r="X334" s="33">
        <v>0</v>
      </c>
      <c r="Y334" s="264"/>
      <c r="Z334" s="7"/>
    </row>
    <row r="335" spans="13:26" x14ac:dyDescent="0.2">
      <c r="M335" s="36">
        <v>333</v>
      </c>
      <c r="N335" s="51">
        <f t="shared" si="34"/>
        <v>88</v>
      </c>
      <c r="O335" s="51">
        <f>IF(OR(N334=0,N334=""),"",IF($C$7&lt;system2!I334,"",system2!I334))</f>
        <v>28</v>
      </c>
      <c r="P335" s="125">
        <f t="shared" si="35"/>
        <v>52201</v>
      </c>
      <c r="Q335" s="52">
        <f>IF(OR(N334=0,N334="",O335=""),"",IF(N335&lt;0,"",VLOOKUP(O335,system2!$A$2:$B$36,2,FALSE)))</f>
        <v>1.8499999999999999E-2</v>
      </c>
      <c r="R335" s="53">
        <f t="shared" si="36"/>
        <v>9578848</v>
      </c>
      <c r="S335" s="53">
        <f>IF(OR(N334=0,N334="",O335=""),"",IF(R335&lt;VLOOKUP(O335,system2!$A$2:$F$36,6,FALSE),R335,VLOOKUP(O335,system2!$A$2:$F$36,6,FALSE)))</f>
        <v>116484</v>
      </c>
      <c r="T335" s="53">
        <f t="shared" si="37"/>
        <v>14767</v>
      </c>
      <c r="U335" s="53">
        <f t="shared" si="38"/>
        <v>101717</v>
      </c>
      <c r="V335" s="53">
        <f t="shared" si="39"/>
        <v>0</v>
      </c>
      <c r="W335" s="250"/>
      <c r="X335" s="33">
        <v>0</v>
      </c>
      <c r="Y335" s="264"/>
      <c r="Z335" s="7"/>
    </row>
    <row r="336" spans="13:26" x14ac:dyDescent="0.2">
      <c r="M336" s="160">
        <v>334</v>
      </c>
      <c r="N336" s="161">
        <f t="shared" si="34"/>
        <v>87</v>
      </c>
      <c r="O336" s="161">
        <f>IF(OR(N335=0,N335=""),"",IF($C$7&lt;system2!I335,"",system2!I335))</f>
        <v>28</v>
      </c>
      <c r="P336" s="162">
        <f t="shared" si="35"/>
        <v>52232</v>
      </c>
      <c r="Q336" s="163">
        <f>IF(OR(N335=0,N335="",O336=""),"",IF(N336&lt;0,"",VLOOKUP(O336,system2!$A$2:$B$36,2,FALSE)))</f>
        <v>1.8499999999999999E-2</v>
      </c>
      <c r="R336" s="164">
        <f t="shared" si="36"/>
        <v>9477131</v>
      </c>
      <c r="S336" s="164">
        <f>IF(OR(N335=0,N335="",O336=""),"",IF(R336&lt;VLOOKUP(O336,system2!$A$2:$F$36,6,FALSE),R336,VLOOKUP(O336,system2!$A$2:$F$36,6,FALSE)))</f>
        <v>116484</v>
      </c>
      <c r="T336" s="164">
        <f t="shared" si="37"/>
        <v>14610</v>
      </c>
      <c r="U336" s="164">
        <f t="shared" si="38"/>
        <v>101874</v>
      </c>
      <c r="V336" s="164">
        <f t="shared" si="39"/>
        <v>0</v>
      </c>
      <c r="W336" s="250"/>
      <c r="X336" s="33">
        <v>0</v>
      </c>
      <c r="Y336" s="264"/>
      <c r="Z336" s="7"/>
    </row>
    <row r="337" spans="13:26" x14ac:dyDescent="0.2">
      <c r="M337" s="36">
        <v>335</v>
      </c>
      <c r="N337" s="51">
        <f t="shared" si="34"/>
        <v>86</v>
      </c>
      <c r="O337" s="51">
        <f>IF(OR(N336=0,N336=""),"",IF($C$7&lt;system2!I336,"",system2!I336))</f>
        <v>28</v>
      </c>
      <c r="P337" s="125">
        <f t="shared" si="35"/>
        <v>52263</v>
      </c>
      <c r="Q337" s="52">
        <f>IF(OR(N336=0,N336="",O337=""),"",IF(N337&lt;0,"",VLOOKUP(O337,system2!$A$2:$B$36,2,FALSE)))</f>
        <v>1.8499999999999999E-2</v>
      </c>
      <c r="R337" s="53">
        <f t="shared" si="36"/>
        <v>9375257</v>
      </c>
      <c r="S337" s="53">
        <f>IF(OR(N336=0,N336="",O337=""),"",IF(R337&lt;VLOOKUP(O337,system2!$A$2:$F$36,6,FALSE),R337,VLOOKUP(O337,system2!$A$2:$F$36,6,FALSE)))</f>
        <v>116484</v>
      </c>
      <c r="T337" s="53">
        <f t="shared" si="37"/>
        <v>14453</v>
      </c>
      <c r="U337" s="53">
        <f t="shared" si="38"/>
        <v>102031</v>
      </c>
      <c r="V337" s="53">
        <f t="shared" si="39"/>
        <v>0</v>
      </c>
      <c r="W337" s="250"/>
      <c r="X337" s="33">
        <v>0</v>
      </c>
      <c r="Y337" s="264"/>
      <c r="Z337" s="7"/>
    </row>
    <row r="338" spans="13:26" x14ac:dyDescent="0.2">
      <c r="M338" s="165">
        <v>336</v>
      </c>
      <c r="N338" s="166">
        <f t="shared" si="34"/>
        <v>85</v>
      </c>
      <c r="O338" s="166">
        <f>IF(OR(N337=0,N337=""),"",IF($C$7&lt;system2!I337,"",system2!I337))</f>
        <v>28</v>
      </c>
      <c r="P338" s="167">
        <f t="shared" si="35"/>
        <v>52291</v>
      </c>
      <c r="Q338" s="168">
        <f>IF(OR(N337=0,N337="",O338=""),"",IF(N338&lt;0,"",VLOOKUP(O338,system2!$A$2:$B$36,2,FALSE)))</f>
        <v>1.8499999999999999E-2</v>
      </c>
      <c r="R338" s="169">
        <f t="shared" si="36"/>
        <v>9273226</v>
      </c>
      <c r="S338" s="169">
        <f>IF(OR(N337=0,N337="",O338=""),"",IF(R338&lt;VLOOKUP(O338,system2!$A$2:$F$36,6,FALSE),R338,VLOOKUP(O338,system2!$A$2:$F$36,6,FALSE)))</f>
        <v>116484</v>
      </c>
      <c r="T338" s="169">
        <f t="shared" si="37"/>
        <v>14296</v>
      </c>
      <c r="U338" s="169">
        <f t="shared" si="38"/>
        <v>102188</v>
      </c>
      <c r="V338" s="169">
        <f t="shared" si="39"/>
        <v>0</v>
      </c>
      <c r="W338" s="251"/>
      <c r="X338" s="34">
        <v>0</v>
      </c>
      <c r="Y338" s="265"/>
      <c r="Z338" s="7"/>
    </row>
    <row r="339" spans="13:26" x14ac:dyDescent="0.2">
      <c r="M339" s="35">
        <v>337</v>
      </c>
      <c r="N339" s="48">
        <f t="shared" si="34"/>
        <v>84</v>
      </c>
      <c r="O339" s="48">
        <f>IF(OR(N338=0,N338=""),"",IF($C$7&lt;system2!I338,"",system2!I338))</f>
        <v>29</v>
      </c>
      <c r="P339" s="123">
        <f t="shared" si="35"/>
        <v>52322</v>
      </c>
      <c r="Q339" s="49">
        <f>IF(OR(N338=0,N338="",O339=""),"",IF(N339&lt;0,"",VLOOKUP(O339,system2!$A$2:$B$36,2,FALSE)))</f>
        <v>1.8499999999999999E-2</v>
      </c>
      <c r="R339" s="50">
        <f t="shared" si="36"/>
        <v>9171038</v>
      </c>
      <c r="S339" s="50">
        <f>IF(OR(N338=0,N338="",O339=""),"",IF(R339&lt;VLOOKUP(O339,system2!$A$2:$F$36,6,FALSE),R339,VLOOKUP(O339,system2!$A$2:$F$36,6,FALSE)))</f>
        <v>116484</v>
      </c>
      <c r="T339" s="50">
        <f t="shared" si="37"/>
        <v>14138</v>
      </c>
      <c r="U339" s="50">
        <f t="shared" si="38"/>
        <v>102346</v>
      </c>
      <c r="V339" s="50">
        <f t="shared" si="39"/>
        <v>0</v>
      </c>
      <c r="W339" s="249">
        <f>IF(ISNA(VLOOKUP(O339,$B$28:$C$62,2,FALSE)),0,VLOOKUP(O339,$B$28:$C$62,2,FALSE))</f>
        <v>0</v>
      </c>
      <c r="X339" s="32">
        <v>0</v>
      </c>
      <c r="Y339" s="260">
        <f>IF(O339="","",ROUND(system2!$AJ$5/100*R339,-2))</f>
        <v>50200</v>
      </c>
      <c r="Z339" s="7"/>
    </row>
    <row r="340" spans="13:26" x14ac:dyDescent="0.2">
      <c r="M340" s="37">
        <v>338</v>
      </c>
      <c r="N340" s="38">
        <f t="shared" si="34"/>
        <v>83</v>
      </c>
      <c r="O340" s="38">
        <f>IF(OR(N339=0,N339=""),"",IF($C$7&lt;system2!I339,"",system2!I339))</f>
        <v>29</v>
      </c>
      <c r="P340" s="124">
        <f t="shared" si="35"/>
        <v>52352</v>
      </c>
      <c r="Q340" s="39">
        <f>IF(OR(N339=0,N339="",O340=""),"",IF(N340&lt;0,"",VLOOKUP(O340,system2!$A$2:$B$36,2,FALSE)))</f>
        <v>1.8499999999999999E-2</v>
      </c>
      <c r="R340" s="40">
        <f t="shared" si="36"/>
        <v>9068692</v>
      </c>
      <c r="S340" s="40">
        <f>IF(OR(N339=0,N339="",O340=""),"",IF(R340&lt;VLOOKUP(O340,system2!$A$2:$F$36,6,FALSE),R340,VLOOKUP(O340,system2!$A$2:$F$36,6,FALSE)))</f>
        <v>116484</v>
      </c>
      <c r="T340" s="40">
        <f t="shared" si="37"/>
        <v>13980</v>
      </c>
      <c r="U340" s="40">
        <f t="shared" si="38"/>
        <v>102504</v>
      </c>
      <c r="V340" s="40">
        <f t="shared" si="39"/>
        <v>0</v>
      </c>
      <c r="W340" s="250"/>
      <c r="X340" s="33">
        <v>0</v>
      </c>
      <c r="Y340" s="261"/>
      <c r="Z340" s="7"/>
    </row>
    <row r="341" spans="13:26" x14ac:dyDescent="0.2">
      <c r="M341" s="36">
        <v>339</v>
      </c>
      <c r="N341" s="51">
        <f t="shared" si="34"/>
        <v>82</v>
      </c>
      <c r="O341" s="51">
        <f>IF(OR(N340=0,N340=""),"",IF($C$7&lt;system2!I340,"",system2!I340))</f>
        <v>29</v>
      </c>
      <c r="P341" s="125">
        <f t="shared" si="35"/>
        <v>52383</v>
      </c>
      <c r="Q341" s="52">
        <f>IF(OR(N340=0,N340="",O341=""),"",IF(N341&lt;0,"",VLOOKUP(O341,system2!$A$2:$B$36,2,FALSE)))</f>
        <v>1.8499999999999999E-2</v>
      </c>
      <c r="R341" s="53">
        <f t="shared" si="36"/>
        <v>8966188</v>
      </c>
      <c r="S341" s="53">
        <f>IF(OR(N340=0,N340="",O341=""),"",IF(R341&lt;VLOOKUP(O341,system2!$A$2:$F$36,6,FALSE),R341,VLOOKUP(O341,system2!$A$2:$F$36,6,FALSE)))</f>
        <v>116484</v>
      </c>
      <c r="T341" s="53">
        <f t="shared" si="37"/>
        <v>13822</v>
      </c>
      <c r="U341" s="53">
        <f t="shared" si="38"/>
        <v>102662</v>
      </c>
      <c r="V341" s="53">
        <f t="shared" si="39"/>
        <v>0</v>
      </c>
      <c r="W341" s="250"/>
      <c r="X341" s="33">
        <v>0</v>
      </c>
      <c r="Y341" s="261"/>
      <c r="Z341" s="7"/>
    </row>
    <row r="342" spans="13:26" x14ac:dyDescent="0.2">
      <c r="M342" s="37">
        <v>340</v>
      </c>
      <c r="N342" s="38">
        <f t="shared" si="34"/>
        <v>81</v>
      </c>
      <c r="O342" s="38">
        <f>IF(OR(N341=0,N341=""),"",IF($C$7&lt;system2!I341,"",system2!I341))</f>
        <v>29</v>
      </c>
      <c r="P342" s="124">
        <f t="shared" si="35"/>
        <v>52413</v>
      </c>
      <c r="Q342" s="39">
        <f>IF(OR(N341=0,N341="",O342=""),"",IF(N342&lt;0,"",VLOOKUP(O342,system2!$A$2:$B$36,2,FALSE)))</f>
        <v>1.8499999999999999E-2</v>
      </c>
      <c r="R342" s="40">
        <f t="shared" si="36"/>
        <v>8863526</v>
      </c>
      <c r="S342" s="40">
        <f>IF(OR(N341=0,N341="",O342=""),"",IF(R342&lt;VLOOKUP(O342,system2!$A$2:$F$36,6,FALSE),R342,VLOOKUP(O342,system2!$A$2:$F$36,6,FALSE)))</f>
        <v>116484</v>
      </c>
      <c r="T342" s="40">
        <f t="shared" si="37"/>
        <v>13664</v>
      </c>
      <c r="U342" s="40">
        <f t="shared" si="38"/>
        <v>102820</v>
      </c>
      <c r="V342" s="40">
        <f t="shared" si="39"/>
        <v>0</v>
      </c>
      <c r="W342" s="250"/>
      <c r="X342" s="33">
        <v>0</v>
      </c>
      <c r="Y342" s="261"/>
      <c r="Z342" s="7"/>
    </row>
    <row r="343" spans="13:26" x14ac:dyDescent="0.2">
      <c r="M343" s="36">
        <v>341</v>
      </c>
      <c r="N343" s="51">
        <f t="shared" si="34"/>
        <v>80</v>
      </c>
      <c r="O343" s="51">
        <f>IF(OR(N342=0,N342=""),"",IF($C$7&lt;system2!I342,"",system2!I342))</f>
        <v>29</v>
      </c>
      <c r="P343" s="125">
        <f t="shared" si="35"/>
        <v>52444</v>
      </c>
      <c r="Q343" s="52">
        <f>IF(OR(N342=0,N342="",O343=""),"",IF(N343&lt;0,"",VLOOKUP(O343,system2!$A$2:$B$36,2,FALSE)))</f>
        <v>1.8499999999999999E-2</v>
      </c>
      <c r="R343" s="53">
        <f t="shared" si="36"/>
        <v>8760706</v>
      </c>
      <c r="S343" s="53">
        <f>IF(OR(N342=0,N342="",O343=""),"",IF(R343&lt;VLOOKUP(O343,system2!$A$2:$F$36,6,FALSE),R343,VLOOKUP(O343,system2!$A$2:$F$36,6,FALSE)))</f>
        <v>116484</v>
      </c>
      <c r="T343" s="53">
        <f t="shared" si="37"/>
        <v>13506</v>
      </c>
      <c r="U343" s="53">
        <f t="shared" si="38"/>
        <v>102978</v>
      </c>
      <c r="V343" s="53">
        <f t="shared" si="39"/>
        <v>0</v>
      </c>
      <c r="W343" s="250"/>
      <c r="X343" s="33">
        <v>0</v>
      </c>
      <c r="Y343" s="261"/>
      <c r="Z343" s="7"/>
    </row>
    <row r="344" spans="13:26" x14ac:dyDescent="0.2">
      <c r="M344" s="37">
        <v>342</v>
      </c>
      <c r="N344" s="38">
        <f t="shared" si="34"/>
        <v>79</v>
      </c>
      <c r="O344" s="38">
        <f>IF(OR(N343=0,N343=""),"",IF($C$7&lt;system2!I343,"",system2!I343))</f>
        <v>29</v>
      </c>
      <c r="P344" s="124">
        <f t="shared" si="35"/>
        <v>52475</v>
      </c>
      <c r="Q344" s="39">
        <f>IF(OR(N343=0,N343="",O344=""),"",IF(N344&lt;0,"",VLOOKUP(O344,system2!$A$2:$B$36,2,FALSE)))</f>
        <v>1.8499999999999999E-2</v>
      </c>
      <c r="R344" s="40">
        <f t="shared" si="36"/>
        <v>8657728</v>
      </c>
      <c r="S344" s="40">
        <f>IF(OR(N343=0,N343="",O344=""),"",IF(R344&lt;VLOOKUP(O344,system2!$A$2:$F$36,6,FALSE),R344,VLOOKUP(O344,system2!$A$2:$F$36,6,FALSE)))</f>
        <v>116484</v>
      </c>
      <c r="T344" s="40">
        <f t="shared" si="37"/>
        <v>13347</v>
      </c>
      <c r="U344" s="40">
        <f t="shared" si="38"/>
        <v>103137</v>
      </c>
      <c r="V344" s="40">
        <f t="shared" si="39"/>
        <v>0</v>
      </c>
      <c r="W344" s="250"/>
      <c r="X344" s="33">
        <v>0</v>
      </c>
      <c r="Y344" s="261"/>
      <c r="Z344" s="7"/>
    </row>
    <row r="345" spans="13:26" x14ac:dyDescent="0.2">
      <c r="M345" s="36">
        <v>343</v>
      </c>
      <c r="N345" s="51">
        <f t="shared" si="34"/>
        <v>78</v>
      </c>
      <c r="O345" s="51">
        <f>IF(OR(N344=0,N344=""),"",IF($C$7&lt;system2!I344,"",system2!I344))</f>
        <v>29</v>
      </c>
      <c r="P345" s="125">
        <f t="shared" si="35"/>
        <v>52505</v>
      </c>
      <c r="Q345" s="52">
        <f>IF(OR(N344=0,N344="",O345=""),"",IF(N345&lt;0,"",VLOOKUP(O345,system2!$A$2:$B$36,2,FALSE)))</f>
        <v>1.8499999999999999E-2</v>
      </c>
      <c r="R345" s="53">
        <f t="shared" si="36"/>
        <v>8554591</v>
      </c>
      <c r="S345" s="53">
        <f>IF(OR(N344=0,N344="",O345=""),"",IF(R345&lt;VLOOKUP(O345,system2!$A$2:$F$36,6,FALSE),R345,VLOOKUP(O345,system2!$A$2:$F$36,6,FALSE)))</f>
        <v>116484</v>
      </c>
      <c r="T345" s="53">
        <f t="shared" si="37"/>
        <v>13188</v>
      </c>
      <c r="U345" s="53">
        <f t="shared" si="38"/>
        <v>103296</v>
      </c>
      <c r="V345" s="53">
        <f t="shared" si="39"/>
        <v>0</v>
      </c>
      <c r="W345" s="250"/>
      <c r="X345" s="33">
        <v>0</v>
      </c>
      <c r="Y345" s="261"/>
      <c r="Z345" s="7"/>
    </row>
    <row r="346" spans="13:26" x14ac:dyDescent="0.2">
      <c r="M346" s="37">
        <v>344</v>
      </c>
      <c r="N346" s="38">
        <f t="shared" si="34"/>
        <v>77</v>
      </c>
      <c r="O346" s="38">
        <f>IF(OR(N345=0,N345=""),"",IF($C$7&lt;system2!I345,"",system2!I345))</f>
        <v>29</v>
      </c>
      <c r="P346" s="124">
        <f t="shared" si="35"/>
        <v>52536</v>
      </c>
      <c r="Q346" s="39">
        <f>IF(OR(N345=0,N345="",O346=""),"",IF(N346&lt;0,"",VLOOKUP(O346,system2!$A$2:$B$36,2,FALSE)))</f>
        <v>1.8499999999999999E-2</v>
      </c>
      <c r="R346" s="40">
        <f t="shared" si="36"/>
        <v>8451295</v>
      </c>
      <c r="S346" s="40">
        <f>IF(OR(N345=0,N345="",O346=""),"",IF(R346&lt;VLOOKUP(O346,system2!$A$2:$F$36,6,FALSE),R346,VLOOKUP(O346,system2!$A$2:$F$36,6,FALSE)))</f>
        <v>116484</v>
      </c>
      <c r="T346" s="40">
        <f t="shared" si="37"/>
        <v>13029</v>
      </c>
      <c r="U346" s="40">
        <f t="shared" si="38"/>
        <v>103455</v>
      </c>
      <c r="V346" s="40">
        <f t="shared" si="39"/>
        <v>0</v>
      </c>
      <c r="W346" s="250"/>
      <c r="X346" s="33">
        <v>0</v>
      </c>
      <c r="Y346" s="261"/>
      <c r="Z346" s="7"/>
    </row>
    <row r="347" spans="13:26" x14ac:dyDescent="0.2">
      <c r="M347" s="36">
        <v>345</v>
      </c>
      <c r="N347" s="51">
        <f t="shared" si="34"/>
        <v>76</v>
      </c>
      <c r="O347" s="51">
        <f>IF(OR(N346=0,N346=""),"",IF($C$7&lt;system2!I346,"",system2!I346))</f>
        <v>29</v>
      </c>
      <c r="P347" s="125">
        <f t="shared" si="35"/>
        <v>52566</v>
      </c>
      <c r="Q347" s="52">
        <f>IF(OR(N346=0,N346="",O347=""),"",IF(N347&lt;0,"",VLOOKUP(O347,system2!$A$2:$B$36,2,FALSE)))</f>
        <v>1.8499999999999999E-2</v>
      </c>
      <c r="R347" s="53">
        <f t="shared" si="36"/>
        <v>8347840</v>
      </c>
      <c r="S347" s="53">
        <f>IF(OR(N346=0,N346="",O347=""),"",IF(R347&lt;VLOOKUP(O347,system2!$A$2:$F$36,6,FALSE),R347,VLOOKUP(O347,system2!$A$2:$F$36,6,FALSE)))</f>
        <v>116484</v>
      </c>
      <c r="T347" s="53">
        <f t="shared" si="37"/>
        <v>12869</v>
      </c>
      <c r="U347" s="53">
        <f t="shared" si="38"/>
        <v>103615</v>
      </c>
      <c r="V347" s="53">
        <f t="shared" si="39"/>
        <v>0</v>
      </c>
      <c r="W347" s="250"/>
      <c r="X347" s="33">
        <v>0</v>
      </c>
      <c r="Y347" s="261"/>
      <c r="Z347" s="7"/>
    </row>
    <row r="348" spans="13:26" x14ac:dyDescent="0.2">
      <c r="M348" s="37">
        <v>346</v>
      </c>
      <c r="N348" s="38">
        <f t="shared" si="34"/>
        <v>75</v>
      </c>
      <c r="O348" s="38">
        <f>IF(OR(N347=0,N347=""),"",IF($C$7&lt;system2!I347,"",system2!I347))</f>
        <v>29</v>
      </c>
      <c r="P348" s="124">
        <f t="shared" si="35"/>
        <v>52597</v>
      </c>
      <c r="Q348" s="39">
        <f>IF(OR(N347=0,N347="",O348=""),"",IF(N348&lt;0,"",VLOOKUP(O348,system2!$A$2:$B$36,2,FALSE)))</f>
        <v>1.8499999999999999E-2</v>
      </c>
      <c r="R348" s="40">
        <f t="shared" si="36"/>
        <v>8244225</v>
      </c>
      <c r="S348" s="40">
        <f>IF(OR(N347=0,N347="",O348=""),"",IF(R348&lt;VLOOKUP(O348,system2!$A$2:$F$36,6,FALSE),R348,VLOOKUP(O348,system2!$A$2:$F$36,6,FALSE)))</f>
        <v>116484</v>
      </c>
      <c r="T348" s="40">
        <f t="shared" si="37"/>
        <v>12709</v>
      </c>
      <c r="U348" s="40">
        <f t="shared" si="38"/>
        <v>103775</v>
      </c>
      <c r="V348" s="40">
        <f t="shared" si="39"/>
        <v>0</v>
      </c>
      <c r="W348" s="250"/>
      <c r="X348" s="33">
        <v>0</v>
      </c>
      <c r="Y348" s="261"/>
      <c r="Z348" s="7"/>
    </row>
    <row r="349" spans="13:26" x14ac:dyDescent="0.2">
      <c r="M349" s="36">
        <v>347</v>
      </c>
      <c r="N349" s="51">
        <f t="shared" si="34"/>
        <v>74</v>
      </c>
      <c r="O349" s="51">
        <f>IF(OR(N348=0,N348=""),"",IF($C$7&lt;system2!I348,"",system2!I348))</f>
        <v>29</v>
      </c>
      <c r="P349" s="125">
        <f t="shared" si="35"/>
        <v>52628</v>
      </c>
      <c r="Q349" s="52">
        <f>IF(OR(N348=0,N348="",O349=""),"",IF(N349&lt;0,"",VLOOKUP(O349,system2!$A$2:$B$36,2,FALSE)))</f>
        <v>1.8499999999999999E-2</v>
      </c>
      <c r="R349" s="53">
        <f t="shared" si="36"/>
        <v>8140450</v>
      </c>
      <c r="S349" s="53">
        <f>IF(OR(N348=0,N348="",O349=""),"",IF(R349&lt;VLOOKUP(O349,system2!$A$2:$F$36,6,FALSE),R349,VLOOKUP(O349,system2!$A$2:$F$36,6,FALSE)))</f>
        <v>116484</v>
      </c>
      <c r="T349" s="53">
        <f t="shared" si="37"/>
        <v>12549</v>
      </c>
      <c r="U349" s="53">
        <f t="shared" si="38"/>
        <v>103935</v>
      </c>
      <c r="V349" s="53">
        <f t="shared" si="39"/>
        <v>0</v>
      </c>
      <c r="W349" s="250"/>
      <c r="X349" s="33">
        <v>0</v>
      </c>
      <c r="Y349" s="261"/>
      <c r="Z349" s="7"/>
    </row>
    <row r="350" spans="13:26" x14ac:dyDescent="0.2">
      <c r="M350" s="41">
        <v>348</v>
      </c>
      <c r="N350" s="42">
        <f t="shared" si="34"/>
        <v>73</v>
      </c>
      <c r="O350" s="42">
        <f>IF(OR(N349=0,N349=""),"",IF($C$7&lt;system2!I349,"",system2!I349))</f>
        <v>29</v>
      </c>
      <c r="P350" s="126">
        <f t="shared" si="35"/>
        <v>52657</v>
      </c>
      <c r="Q350" s="43">
        <f>IF(OR(N349=0,N349="",O350=""),"",IF(N350&lt;0,"",VLOOKUP(O350,system2!$A$2:$B$36,2,FALSE)))</f>
        <v>1.8499999999999999E-2</v>
      </c>
      <c r="R350" s="44">
        <f t="shared" si="36"/>
        <v>8036515</v>
      </c>
      <c r="S350" s="44">
        <f>IF(OR(N349=0,N349="",O350=""),"",IF(R350&lt;VLOOKUP(O350,system2!$A$2:$F$36,6,FALSE),R350,VLOOKUP(O350,system2!$A$2:$F$36,6,FALSE)))</f>
        <v>116484</v>
      </c>
      <c r="T350" s="44">
        <f t="shared" si="37"/>
        <v>12389</v>
      </c>
      <c r="U350" s="44">
        <f t="shared" si="38"/>
        <v>104095</v>
      </c>
      <c r="V350" s="44">
        <f t="shared" si="39"/>
        <v>0</v>
      </c>
      <c r="W350" s="251"/>
      <c r="X350" s="34">
        <v>0</v>
      </c>
      <c r="Y350" s="262"/>
      <c r="Z350" s="7"/>
    </row>
    <row r="351" spans="13:26" x14ac:dyDescent="0.2">
      <c r="M351" s="35">
        <v>349</v>
      </c>
      <c r="N351" s="48">
        <f t="shared" si="34"/>
        <v>72</v>
      </c>
      <c r="O351" s="48">
        <f>IF(OR(N350=0,N350=""),"",IF($C$7&lt;system2!I350,"",system2!I350))</f>
        <v>30</v>
      </c>
      <c r="P351" s="123">
        <f t="shared" si="35"/>
        <v>52688</v>
      </c>
      <c r="Q351" s="49">
        <f>IF(OR(N350=0,N350="",O351=""),"",IF(N351&lt;0,"",VLOOKUP(O351,system2!$A$2:$B$36,2,FALSE)))</f>
        <v>1.8499999999999999E-2</v>
      </c>
      <c r="R351" s="50">
        <f t="shared" si="36"/>
        <v>7932420</v>
      </c>
      <c r="S351" s="50">
        <f>IF(OR(N350=0,N350="",O351=""),"",IF(R351&lt;VLOOKUP(O351,system2!$A$2:$F$36,6,FALSE),R351,VLOOKUP(O351,system2!$A$2:$F$36,6,FALSE)))</f>
        <v>116484</v>
      </c>
      <c r="T351" s="50">
        <f t="shared" si="37"/>
        <v>12229</v>
      </c>
      <c r="U351" s="50">
        <f t="shared" si="38"/>
        <v>104255</v>
      </c>
      <c r="V351" s="50">
        <f t="shared" si="39"/>
        <v>0</v>
      </c>
      <c r="W351" s="249">
        <f>IF(ISNA(VLOOKUP(O351,$B$28:$C$62,2,FALSE)),0,VLOOKUP(O351,$B$28:$C$62,2,FALSE))</f>
        <v>0</v>
      </c>
      <c r="X351" s="32">
        <v>0</v>
      </c>
      <c r="Y351" s="263">
        <f>IF(O351="","",ROUND(system2!$AJ$5/100*R351,-2))</f>
        <v>43400</v>
      </c>
      <c r="Z351" s="7"/>
    </row>
    <row r="352" spans="13:26" x14ac:dyDescent="0.2">
      <c r="M352" s="160">
        <v>350</v>
      </c>
      <c r="N352" s="161">
        <f t="shared" si="34"/>
        <v>71</v>
      </c>
      <c r="O352" s="161">
        <f>IF(OR(N351=0,N351=""),"",IF($C$7&lt;system2!I351,"",system2!I351))</f>
        <v>30</v>
      </c>
      <c r="P352" s="162">
        <f t="shared" si="35"/>
        <v>52718</v>
      </c>
      <c r="Q352" s="163">
        <f>IF(OR(N351=0,N351="",O352=""),"",IF(N352&lt;0,"",VLOOKUP(O352,system2!$A$2:$B$36,2,FALSE)))</f>
        <v>1.8499999999999999E-2</v>
      </c>
      <c r="R352" s="164">
        <f t="shared" si="36"/>
        <v>7828165</v>
      </c>
      <c r="S352" s="164">
        <f>IF(OR(N351=0,N351="",O352=""),"",IF(R352&lt;VLOOKUP(O352,system2!$A$2:$F$36,6,FALSE),R352,VLOOKUP(O352,system2!$A$2:$F$36,6,FALSE)))</f>
        <v>116484</v>
      </c>
      <c r="T352" s="164">
        <f t="shared" si="37"/>
        <v>12068</v>
      </c>
      <c r="U352" s="164">
        <f t="shared" si="38"/>
        <v>104416</v>
      </c>
      <c r="V352" s="164">
        <f t="shared" si="39"/>
        <v>0</v>
      </c>
      <c r="W352" s="250"/>
      <c r="X352" s="33">
        <v>0</v>
      </c>
      <c r="Y352" s="264"/>
      <c r="Z352" s="7"/>
    </row>
    <row r="353" spans="13:26" x14ac:dyDescent="0.2">
      <c r="M353" s="36">
        <v>351</v>
      </c>
      <c r="N353" s="51">
        <f t="shared" si="34"/>
        <v>70</v>
      </c>
      <c r="O353" s="51">
        <f>IF(OR(N352=0,N352=""),"",IF($C$7&lt;system2!I352,"",system2!I352))</f>
        <v>30</v>
      </c>
      <c r="P353" s="125">
        <f t="shared" si="35"/>
        <v>52749</v>
      </c>
      <c r="Q353" s="52">
        <f>IF(OR(N352=0,N352="",O353=""),"",IF(N353&lt;0,"",VLOOKUP(O353,system2!$A$2:$B$36,2,FALSE)))</f>
        <v>1.8499999999999999E-2</v>
      </c>
      <c r="R353" s="53">
        <f t="shared" si="36"/>
        <v>7723749</v>
      </c>
      <c r="S353" s="53">
        <f>IF(OR(N352=0,N352="",O353=""),"",IF(R353&lt;VLOOKUP(O353,system2!$A$2:$F$36,6,FALSE),R353,VLOOKUP(O353,system2!$A$2:$F$36,6,FALSE)))</f>
        <v>116484</v>
      </c>
      <c r="T353" s="53">
        <f t="shared" si="37"/>
        <v>11907</v>
      </c>
      <c r="U353" s="53">
        <f t="shared" si="38"/>
        <v>104577</v>
      </c>
      <c r="V353" s="53">
        <f t="shared" si="39"/>
        <v>0</v>
      </c>
      <c r="W353" s="250"/>
      <c r="X353" s="33">
        <v>0</v>
      </c>
      <c r="Y353" s="264"/>
      <c r="Z353" s="7"/>
    </row>
    <row r="354" spans="13:26" x14ac:dyDescent="0.2">
      <c r="M354" s="160">
        <v>352</v>
      </c>
      <c r="N354" s="161">
        <f t="shared" si="34"/>
        <v>69</v>
      </c>
      <c r="O354" s="161">
        <f>IF(OR(N353=0,N353=""),"",IF($C$7&lt;system2!I353,"",system2!I353))</f>
        <v>30</v>
      </c>
      <c r="P354" s="162">
        <f t="shared" si="35"/>
        <v>52779</v>
      </c>
      <c r="Q354" s="163">
        <f>IF(OR(N353=0,N353="",O354=""),"",IF(N354&lt;0,"",VLOOKUP(O354,system2!$A$2:$B$36,2,FALSE)))</f>
        <v>1.8499999999999999E-2</v>
      </c>
      <c r="R354" s="164">
        <f t="shared" si="36"/>
        <v>7619172</v>
      </c>
      <c r="S354" s="164">
        <f>IF(OR(N353=0,N353="",O354=""),"",IF(R354&lt;VLOOKUP(O354,system2!$A$2:$F$36,6,FALSE),R354,VLOOKUP(O354,system2!$A$2:$F$36,6,FALSE)))</f>
        <v>116484</v>
      </c>
      <c r="T354" s="164">
        <f t="shared" si="37"/>
        <v>11746</v>
      </c>
      <c r="U354" s="164">
        <f t="shared" si="38"/>
        <v>104738</v>
      </c>
      <c r="V354" s="164">
        <f t="shared" si="39"/>
        <v>0</v>
      </c>
      <c r="W354" s="250"/>
      <c r="X354" s="33">
        <v>0</v>
      </c>
      <c r="Y354" s="264"/>
      <c r="Z354" s="7"/>
    </row>
    <row r="355" spans="13:26" x14ac:dyDescent="0.2">
      <c r="M355" s="36">
        <v>353</v>
      </c>
      <c r="N355" s="51">
        <f t="shared" si="34"/>
        <v>68</v>
      </c>
      <c r="O355" s="51">
        <f>IF(OR(N354=0,N354=""),"",IF($C$7&lt;system2!I354,"",system2!I354))</f>
        <v>30</v>
      </c>
      <c r="P355" s="125">
        <f t="shared" si="35"/>
        <v>52810</v>
      </c>
      <c r="Q355" s="52">
        <f>IF(OR(N354=0,N354="",O355=""),"",IF(N355&lt;0,"",VLOOKUP(O355,system2!$A$2:$B$36,2,FALSE)))</f>
        <v>1.8499999999999999E-2</v>
      </c>
      <c r="R355" s="53">
        <f t="shared" si="36"/>
        <v>7514434</v>
      </c>
      <c r="S355" s="53">
        <f>IF(OR(N354=0,N354="",O355=""),"",IF(R355&lt;VLOOKUP(O355,system2!$A$2:$F$36,6,FALSE),R355,VLOOKUP(O355,system2!$A$2:$F$36,6,FALSE)))</f>
        <v>116484</v>
      </c>
      <c r="T355" s="53">
        <f t="shared" si="37"/>
        <v>11584</v>
      </c>
      <c r="U355" s="53">
        <f t="shared" si="38"/>
        <v>104900</v>
      </c>
      <c r="V355" s="53">
        <f t="shared" si="39"/>
        <v>0</v>
      </c>
      <c r="W355" s="250"/>
      <c r="X355" s="33">
        <v>0</v>
      </c>
      <c r="Y355" s="264"/>
      <c r="Z355" s="7"/>
    </row>
    <row r="356" spans="13:26" x14ac:dyDescent="0.2">
      <c r="M356" s="160">
        <v>354</v>
      </c>
      <c r="N356" s="161">
        <f t="shared" si="34"/>
        <v>67</v>
      </c>
      <c r="O356" s="161">
        <f>IF(OR(N355=0,N355=""),"",IF($C$7&lt;system2!I355,"",system2!I355))</f>
        <v>30</v>
      </c>
      <c r="P356" s="162">
        <f t="shared" si="35"/>
        <v>52841</v>
      </c>
      <c r="Q356" s="163">
        <f>IF(OR(N355=0,N355="",O356=""),"",IF(N356&lt;0,"",VLOOKUP(O356,system2!$A$2:$B$36,2,FALSE)))</f>
        <v>1.8499999999999999E-2</v>
      </c>
      <c r="R356" s="164">
        <f t="shared" si="36"/>
        <v>7409534</v>
      </c>
      <c r="S356" s="164">
        <f>IF(OR(N355=0,N355="",O356=""),"",IF(R356&lt;VLOOKUP(O356,system2!$A$2:$F$36,6,FALSE),R356,VLOOKUP(O356,system2!$A$2:$F$36,6,FALSE)))</f>
        <v>116484</v>
      </c>
      <c r="T356" s="164">
        <f t="shared" si="37"/>
        <v>11423</v>
      </c>
      <c r="U356" s="164">
        <f t="shared" si="38"/>
        <v>105061</v>
      </c>
      <c r="V356" s="164">
        <f t="shared" si="39"/>
        <v>0</v>
      </c>
      <c r="W356" s="250"/>
      <c r="X356" s="33">
        <v>0</v>
      </c>
      <c r="Y356" s="264"/>
      <c r="Z356" s="7"/>
    </row>
    <row r="357" spans="13:26" x14ac:dyDescent="0.2">
      <c r="M357" s="36">
        <v>355</v>
      </c>
      <c r="N357" s="51">
        <f t="shared" si="34"/>
        <v>66</v>
      </c>
      <c r="O357" s="51">
        <f>IF(OR(N356=0,N356=""),"",IF($C$7&lt;system2!I356,"",system2!I356))</f>
        <v>30</v>
      </c>
      <c r="P357" s="125">
        <f t="shared" si="35"/>
        <v>52871</v>
      </c>
      <c r="Q357" s="52">
        <f>IF(OR(N356=0,N356="",O357=""),"",IF(N357&lt;0,"",VLOOKUP(O357,system2!$A$2:$B$36,2,FALSE)))</f>
        <v>1.8499999999999999E-2</v>
      </c>
      <c r="R357" s="53">
        <f t="shared" si="36"/>
        <v>7304473</v>
      </c>
      <c r="S357" s="53">
        <f>IF(OR(N356=0,N356="",O357=""),"",IF(R357&lt;VLOOKUP(O357,system2!$A$2:$F$36,6,FALSE),R357,VLOOKUP(O357,system2!$A$2:$F$36,6,FALSE)))</f>
        <v>116484</v>
      </c>
      <c r="T357" s="53">
        <f t="shared" si="37"/>
        <v>11261</v>
      </c>
      <c r="U357" s="53">
        <f t="shared" si="38"/>
        <v>105223</v>
      </c>
      <c r="V357" s="53">
        <f t="shared" si="39"/>
        <v>0</v>
      </c>
      <c r="W357" s="250"/>
      <c r="X357" s="33">
        <v>0</v>
      </c>
      <c r="Y357" s="264"/>
      <c r="Z357" s="7"/>
    </row>
    <row r="358" spans="13:26" x14ac:dyDescent="0.2">
      <c r="M358" s="160">
        <v>356</v>
      </c>
      <c r="N358" s="161">
        <f t="shared" si="34"/>
        <v>65</v>
      </c>
      <c r="O358" s="161">
        <f>IF(OR(N357=0,N357=""),"",IF($C$7&lt;system2!I357,"",system2!I357))</f>
        <v>30</v>
      </c>
      <c r="P358" s="162">
        <f t="shared" si="35"/>
        <v>52902</v>
      </c>
      <c r="Q358" s="163">
        <f>IF(OR(N357=0,N357="",O358=""),"",IF(N358&lt;0,"",VLOOKUP(O358,system2!$A$2:$B$36,2,FALSE)))</f>
        <v>1.8499999999999999E-2</v>
      </c>
      <c r="R358" s="164">
        <f t="shared" si="36"/>
        <v>7199250</v>
      </c>
      <c r="S358" s="164">
        <f>IF(OR(N357=0,N357="",O358=""),"",IF(R358&lt;VLOOKUP(O358,system2!$A$2:$F$36,6,FALSE),R358,VLOOKUP(O358,system2!$A$2:$F$36,6,FALSE)))</f>
        <v>116484</v>
      </c>
      <c r="T358" s="164">
        <f t="shared" si="37"/>
        <v>11098</v>
      </c>
      <c r="U358" s="164">
        <f t="shared" si="38"/>
        <v>105386</v>
      </c>
      <c r="V358" s="164">
        <f t="shared" si="39"/>
        <v>0</v>
      </c>
      <c r="W358" s="250"/>
      <c r="X358" s="33">
        <v>0</v>
      </c>
      <c r="Y358" s="264"/>
      <c r="Z358" s="7"/>
    </row>
    <row r="359" spans="13:26" x14ac:dyDescent="0.2">
      <c r="M359" s="36">
        <v>357</v>
      </c>
      <c r="N359" s="51">
        <f t="shared" si="34"/>
        <v>64</v>
      </c>
      <c r="O359" s="51">
        <f>IF(OR(N358=0,N358=""),"",IF($C$7&lt;system2!I358,"",system2!I358))</f>
        <v>30</v>
      </c>
      <c r="P359" s="125">
        <f t="shared" si="35"/>
        <v>52932</v>
      </c>
      <c r="Q359" s="52">
        <f>IF(OR(N358=0,N358="",O359=""),"",IF(N359&lt;0,"",VLOOKUP(O359,system2!$A$2:$B$36,2,FALSE)))</f>
        <v>1.8499999999999999E-2</v>
      </c>
      <c r="R359" s="53">
        <f t="shared" si="36"/>
        <v>7093864</v>
      </c>
      <c r="S359" s="53">
        <f>IF(OR(N358=0,N358="",O359=""),"",IF(R359&lt;VLOOKUP(O359,system2!$A$2:$F$36,6,FALSE),R359,VLOOKUP(O359,system2!$A$2:$F$36,6,FALSE)))</f>
        <v>116484</v>
      </c>
      <c r="T359" s="53">
        <f t="shared" si="37"/>
        <v>10936</v>
      </c>
      <c r="U359" s="53">
        <f t="shared" si="38"/>
        <v>105548</v>
      </c>
      <c r="V359" s="53">
        <f t="shared" si="39"/>
        <v>0</v>
      </c>
      <c r="W359" s="250"/>
      <c r="X359" s="33">
        <v>0</v>
      </c>
      <c r="Y359" s="264"/>
      <c r="Z359" s="7"/>
    </row>
    <row r="360" spans="13:26" x14ac:dyDescent="0.2">
      <c r="M360" s="160">
        <v>358</v>
      </c>
      <c r="N360" s="161">
        <f t="shared" si="34"/>
        <v>63</v>
      </c>
      <c r="O360" s="161">
        <f>IF(OR(N359=0,N359=""),"",IF($C$7&lt;system2!I359,"",system2!I359))</f>
        <v>30</v>
      </c>
      <c r="P360" s="162">
        <f t="shared" si="35"/>
        <v>52963</v>
      </c>
      <c r="Q360" s="163">
        <f>IF(OR(N359=0,N359="",O360=""),"",IF(N360&lt;0,"",VLOOKUP(O360,system2!$A$2:$B$36,2,FALSE)))</f>
        <v>1.8499999999999999E-2</v>
      </c>
      <c r="R360" s="164">
        <f t="shared" si="36"/>
        <v>6988316</v>
      </c>
      <c r="S360" s="164">
        <f>IF(OR(N359=0,N359="",O360=""),"",IF(R360&lt;VLOOKUP(O360,system2!$A$2:$F$36,6,FALSE),R360,VLOOKUP(O360,system2!$A$2:$F$36,6,FALSE)))</f>
        <v>116484</v>
      </c>
      <c r="T360" s="164">
        <f t="shared" si="37"/>
        <v>10773</v>
      </c>
      <c r="U360" s="164">
        <f t="shared" si="38"/>
        <v>105711</v>
      </c>
      <c r="V360" s="164">
        <f t="shared" si="39"/>
        <v>0</v>
      </c>
      <c r="W360" s="250"/>
      <c r="X360" s="33">
        <v>0</v>
      </c>
      <c r="Y360" s="264"/>
      <c r="Z360" s="7"/>
    </row>
    <row r="361" spans="13:26" x14ac:dyDescent="0.2">
      <c r="M361" s="36">
        <v>359</v>
      </c>
      <c r="N361" s="51">
        <f t="shared" si="34"/>
        <v>62</v>
      </c>
      <c r="O361" s="51">
        <f>IF(OR(N360=0,N360=""),"",IF($C$7&lt;system2!I360,"",system2!I360))</f>
        <v>30</v>
      </c>
      <c r="P361" s="125">
        <f t="shared" si="35"/>
        <v>52994</v>
      </c>
      <c r="Q361" s="52">
        <f>IF(OR(N360=0,N360="",O361=""),"",IF(N361&lt;0,"",VLOOKUP(O361,system2!$A$2:$B$36,2,FALSE)))</f>
        <v>1.8499999999999999E-2</v>
      </c>
      <c r="R361" s="53">
        <f t="shared" si="36"/>
        <v>6882605</v>
      </c>
      <c r="S361" s="53">
        <f>IF(OR(N360=0,N360="",O361=""),"",IF(R361&lt;VLOOKUP(O361,system2!$A$2:$F$36,6,FALSE),R361,VLOOKUP(O361,system2!$A$2:$F$36,6,FALSE)))</f>
        <v>116484</v>
      </c>
      <c r="T361" s="53">
        <f t="shared" si="37"/>
        <v>10610</v>
      </c>
      <c r="U361" s="53">
        <f t="shared" si="38"/>
        <v>105874</v>
      </c>
      <c r="V361" s="53">
        <f t="shared" si="39"/>
        <v>0</v>
      </c>
      <c r="W361" s="250"/>
      <c r="X361" s="33">
        <v>0</v>
      </c>
      <c r="Y361" s="264"/>
      <c r="Z361" s="7"/>
    </row>
    <row r="362" spans="13:26" ht="13.5" thickBot="1" x14ac:dyDescent="0.25">
      <c r="M362" s="170">
        <v>360</v>
      </c>
      <c r="N362" s="171">
        <f t="shared" si="34"/>
        <v>61</v>
      </c>
      <c r="O362" s="171">
        <f>IF(OR(N361=0,N361=""),"",IF($C$7&lt;system2!I361,"",system2!I361))</f>
        <v>30</v>
      </c>
      <c r="P362" s="172">
        <f t="shared" si="35"/>
        <v>53022</v>
      </c>
      <c r="Q362" s="173">
        <f>IF(OR(N361=0,N361="",O362=""),"",IF(N362&lt;0,"",VLOOKUP(O362,system2!$A$2:$B$36,2,FALSE)))</f>
        <v>1.8499999999999999E-2</v>
      </c>
      <c r="R362" s="174">
        <f t="shared" si="36"/>
        <v>6776731</v>
      </c>
      <c r="S362" s="174">
        <f>IF(OR(N361=0,N361="",O362=""),"",IF(R362&lt;VLOOKUP(O362,system2!$A$2:$F$36,6,FALSE),R362,VLOOKUP(O362,system2!$A$2:$F$36,6,FALSE)))</f>
        <v>116484</v>
      </c>
      <c r="T362" s="174">
        <f t="shared" si="37"/>
        <v>10447</v>
      </c>
      <c r="U362" s="174">
        <f t="shared" si="38"/>
        <v>106037</v>
      </c>
      <c r="V362" s="174">
        <f t="shared" si="39"/>
        <v>0</v>
      </c>
      <c r="W362" s="252"/>
      <c r="X362" s="47">
        <v>0</v>
      </c>
      <c r="Y362" s="267"/>
      <c r="Z362" s="7"/>
    </row>
    <row r="363" spans="13:26" x14ac:dyDescent="0.2">
      <c r="M363" s="149">
        <v>361</v>
      </c>
      <c r="N363" s="150">
        <f t="shared" si="34"/>
        <v>60</v>
      </c>
      <c r="O363" s="150">
        <f>IF(OR(N362=0,N362=""),"",IF($C$7&lt;system2!I362,"",system2!I362))</f>
        <v>31</v>
      </c>
      <c r="P363" s="151">
        <f t="shared" si="35"/>
        <v>53053</v>
      </c>
      <c r="Q363" s="152">
        <f>IF(OR(N362=0,N362="",O363=""),"",IF(N363&lt;0,"",VLOOKUP(O363,system2!$A$2:$B$36,2,FALSE)))</f>
        <v>1.8499999999999999E-2</v>
      </c>
      <c r="R363" s="153">
        <f t="shared" si="36"/>
        <v>6670694</v>
      </c>
      <c r="S363" s="153">
        <f>IF(OR(N362=0,N362="",O363=""),"",IF(R363&lt;VLOOKUP(O363,system2!$A$2:$F$36,6,FALSE),R363,VLOOKUP(O363,system2!$A$2:$F$36,6,FALSE)))</f>
        <v>116485</v>
      </c>
      <c r="T363" s="153">
        <f t="shared" si="37"/>
        <v>10283</v>
      </c>
      <c r="U363" s="153">
        <f t="shared" si="38"/>
        <v>106202</v>
      </c>
      <c r="V363" s="153">
        <f t="shared" si="39"/>
        <v>0</v>
      </c>
      <c r="W363" s="250">
        <f>IF(ISNA(VLOOKUP(O363,$B$28:$C$62,2,FALSE)),0,VLOOKUP(O363,$B$28:$C$62,2,FALSE))</f>
        <v>0</v>
      </c>
      <c r="X363" s="154">
        <v>0</v>
      </c>
      <c r="Y363" s="261">
        <f>IF(O363="","",ROUND(system2!$AJ$5/100*R363,-2))</f>
        <v>36500</v>
      </c>
      <c r="Z363" s="7"/>
    </row>
    <row r="364" spans="13:26" x14ac:dyDescent="0.2">
      <c r="M364" s="37">
        <v>362</v>
      </c>
      <c r="N364" s="38">
        <f t="shared" si="34"/>
        <v>59</v>
      </c>
      <c r="O364" s="38">
        <f>IF(OR(N363=0,N363=""),"",IF($C$7&lt;system2!I363,"",system2!I363))</f>
        <v>31</v>
      </c>
      <c r="P364" s="124">
        <f t="shared" si="35"/>
        <v>53083</v>
      </c>
      <c r="Q364" s="39">
        <f>IF(OR(N363=0,N363="",O364=""),"",IF(N364&lt;0,"",VLOOKUP(O364,system2!$A$2:$B$36,2,FALSE)))</f>
        <v>1.8499999999999999E-2</v>
      </c>
      <c r="R364" s="40">
        <f t="shared" si="36"/>
        <v>6564492</v>
      </c>
      <c r="S364" s="40">
        <f>IF(OR(N363=0,N363="",O364=""),"",IF(R364&lt;VLOOKUP(O364,system2!$A$2:$F$36,6,FALSE),R364,VLOOKUP(O364,system2!$A$2:$F$36,6,FALSE)))</f>
        <v>116485</v>
      </c>
      <c r="T364" s="40">
        <f t="shared" si="37"/>
        <v>10120</v>
      </c>
      <c r="U364" s="40">
        <f t="shared" si="38"/>
        <v>106365</v>
      </c>
      <c r="V364" s="40">
        <f t="shared" si="39"/>
        <v>0</v>
      </c>
      <c r="W364" s="250"/>
      <c r="X364" s="33">
        <v>0</v>
      </c>
      <c r="Y364" s="261"/>
      <c r="Z364" s="7"/>
    </row>
    <row r="365" spans="13:26" x14ac:dyDescent="0.2">
      <c r="M365" s="36">
        <v>363</v>
      </c>
      <c r="N365" s="51">
        <f t="shared" si="34"/>
        <v>58</v>
      </c>
      <c r="O365" s="51">
        <f>IF(OR(N364=0,N364=""),"",IF($C$7&lt;system2!I364,"",system2!I364))</f>
        <v>31</v>
      </c>
      <c r="P365" s="125">
        <f t="shared" si="35"/>
        <v>53114</v>
      </c>
      <c r="Q365" s="52">
        <f>IF(OR(N364=0,N364="",O365=""),"",IF(N365&lt;0,"",VLOOKUP(O365,system2!$A$2:$B$36,2,FALSE)))</f>
        <v>1.8499999999999999E-2</v>
      </c>
      <c r="R365" s="53">
        <f t="shared" si="36"/>
        <v>6458127</v>
      </c>
      <c r="S365" s="53">
        <f>IF(OR(N364=0,N364="",O365=""),"",IF(R365&lt;VLOOKUP(O365,system2!$A$2:$F$36,6,FALSE),R365,VLOOKUP(O365,system2!$A$2:$F$36,6,FALSE)))</f>
        <v>116485</v>
      </c>
      <c r="T365" s="53">
        <f t="shared" si="37"/>
        <v>9956</v>
      </c>
      <c r="U365" s="53">
        <f t="shared" si="38"/>
        <v>106529</v>
      </c>
      <c r="V365" s="53">
        <f t="shared" si="39"/>
        <v>0</v>
      </c>
      <c r="W365" s="250"/>
      <c r="X365" s="33">
        <v>0</v>
      </c>
      <c r="Y365" s="261"/>
      <c r="Z365" s="7"/>
    </row>
    <row r="366" spans="13:26" x14ac:dyDescent="0.2">
      <c r="M366" s="37">
        <v>364</v>
      </c>
      <c r="N366" s="38">
        <f t="shared" si="34"/>
        <v>57</v>
      </c>
      <c r="O366" s="38">
        <f>IF(OR(N365=0,N365=""),"",IF($C$7&lt;system2!I365,"",system2!I365))</f>
        <v>31</v>
      </c>
      <c r="P366" s="124">
        <f t="shared" si="35"/>
        <v>53144</v>
      </c>
      <c r="Q366" s="39">
        <f>IF(OR(N365=0,N365="",O366=""),"",IF(N366&lt;0,"",VLOOKUP(O366,system2!$A$2:$B$36,2,FALSE)))</f>
        <v>1.8499999999999999E-2</v>
      </c>
      <c r="R366" s="40">
        <f t="shared" si="36"/>
        <v>6351598</v>
      </c>
      <c r="S366" s="40">
        <f>IF(OR(N365=0,N365="",O366=""),"",IF(R366&lt;VLOOKUP(O366,system2!$A$2:$F$36,6,FALSE),R366,VLOOKUP(O366,system2!$A$2:$F$36,6,FALSE)))</f>
        <v>116485</v>
      </c>
      <c r="T366" s="40">
        <f t="shared" si="37"/>
        <v>9792</v>
      </c>
      <c r="U366" s="40">
        <f t="shared" si="38"/>
        <v>106693</v>
      </c>
      <c r="V366" s="40">
        <f t="shared" si="39"/>
        <v>0</v>
      </c>
      <c r="W366" s="250"/>
      <c r="X366" s="33">
        <v>0</v>
      </c>
      <c r="Y366" s="261"/>
      <c r="Z366" s="7"/>
    </row>
    <row r="367" spans="13:26" x14ac:dyDescent="0.2">
      <c r="M367" s="36">
        <v>365</v>
      </c>
      <c r="N367" s="51">
        <f t="shared" si="34"/>
        <v>56</v>
      </c>
      <c r="O367" s="51">
        <f>IF(OR(N366=0,N366=""),"",IF($C$7&lt;system2!I366,"",system2!I366))</f>
        <v>31</v>
      </c>
      <c r="P367" s="125">
        <f t="shared" si="35"/>
        <v>53175</v>
      </c>
      <c r="Q367" s="52">
        <f>IF(OR(N366=0,N366="",O367=""),"",IF(N367&lt;0,"",VLOOKUP(O367,system2!$A$2:$B$36,2,FALSE)))</f>
        <v>1.8499999999999999E-2</v>
      </c>
      <c r="R367" s="53">
        <f t="shared" si="36"/>
        <v>6244905</v>
      </c>
      <c r="S367" s="53">
        <f>IF(OR(N366=0,N366="",O367=""),"",IF(R367&lt;VLOOKUP(O367,system2!$A$2:$F$36,6,FALSE),R367,VLOOKUP(O367,system2!$A$2:$F$36,6,FALSE)))</f>
        <v>116485</v>
      </c>
      <c r="T367" s="53">
        <f t="shared" si="37"/>
        <v>9627</v>
      </c>
      <c r="U367" s="53">
        <f t="shared" si="38"/>
        <v>106858</v>
      </c>
      <c r="V367" s="53">
        <f t="shared" si="39"/>
        <v>0</v>
      </c>
      <c r="W367" s="250"/>
      <c r="X367" s="33">
        <v>0</v>
      </c>
      <c r="Y367" s="261"/>
      <c r="Z367" s="7"/>
    </row>
    <row r="368" spans="13:26" x14ac:dyDescent="0.2">
      <c r="M368" s="37">
        <v>366</v>
      </c>
      <c r="N368" s="38">
        <f t="shared" si="34"/>
        <v>55</v>
      </c>
      <c r="O368" s="38">
        <f>IF(OR(N367=0,N367=""),"",IF($C$7&lt;system2!I367,"",system2!I367))</f>
        <v>31</v>
      </c>
      <c r="P368" s="124">
        <f t="shared" si="35"/>
        <v>53206</v>
      </c>
      <c r="Q368" s="39">
        <f>IF(OR(N367=0,N367="",O368=""),"",IF(N368&lt;0,"",VLOOKUP(O368,system2!$A$2:$B$36,2,FALSE)))</f>
        <v>1.8499999999999999E-2</v>
      </c>
      <c r="R368" s="40">
        <f t="shared" si="36"/>
        <v>6138047</v>
      </c>
      <c r="S368" s="40">
        <f>IF(OR(N367=0,N367="",O368=""),"",IF(R368&lt;VLOOKUP(O368,system2!$A$2:$F$36,6,FALSE),R368,VLOOKUP(O368,system2!$A$2:$F$36,6,FALSE)))</f>
        <v>116485</v>
      </c>
      <c r="T368" s="40">
        <f t="shared" si="37"/>
        <v>9462</v>
      </c>
      <c r="U368" s="40">
        <f t="shared" si="38"/>
        <v>107023</v>
      </c>
      <c r="V368" s="40">
        <f t="shared" si="39"/>
        <v>0</v>
      </c>
      <c r="W368" s="250"/>
      <c r="X368" s="33">
        <v>0</v>
      </c>
      <c r="Y368" s="261"/>
      <c r="Z368" s="7"/>
    </row>
    <row r="369" spans="13:26" x14ac:dyDescent="0.2">
      <c r="M369" s="36">
        <v>367</v>
      </c>
      <c r="N369" s="51">
        <f t="shared" si="34"/>
        <v>54</v>
      </c>
      <c r="O369" s="51">
        <f>IF(OR(N368=0,N368=""),"",IF($C$7&lt;system2!I368,"",system2!I368))</f>
        <v>31</v>
      </c>
      <c r="P369" s="125">
        <f t="shared" si="35"/>
        <v>53236</v>
      </c>
      <c r="Q369" s="52">
        <f>IF(OR(N368=0,N368="",O369=""),"",IF(N369&lt;0,"",VLOOKUP(O369,system2!$A$2:$B$36,2,FALSE)))</f>
        <v>1.8499999999999999E-2</v>
      </c>
      <c r="R369" s="53">
        <f t="shared" si="36"/>
        <v>6031024</v>
      </c>
      <c r="S369" s="53">
        <f>IF(OR(N368=0,N368="",O369=""),"",IF(R369&lt;VLOOKUP(O369,system2!$A$2:$F$36,6,FALSE),R369,VLOOKUP(O369,system2!$A$2:$F$36,6,FALSE)))</f>
        <v>116485</v>
      </c>
      <c r="T369" s="53">
        <f t="shared" si="37"/>
        <v>9297</v>
      </c>
      <c r="U369" s="53">
        <f t="shared" si="38"/>
        <v>107188</v>
      </c>
      <c r="V369" s="53">
        <f t="shared" si="39"/>
        <v>0</v>
      </c>
      <c r="W369" s="250"/>
      <c r="X369" s="33">
        <v>0</v>
      </c>
      <c r="Y369" s="261"/>
      <c r="Z369" s="7"/>
    </row>
    <row r="370" spans="13:26" x14ac:dyDescent="0.2">
      <c r="M370" s="37">
        <v>368</v>
      </c>
      <c r="N370" s="38">
        <f t="shared" si="34"/>
        <v>53</v>
      </c>
      <c r="O370" s="38">
        <f>IF(OR(N369=0,N369=""),"",IF($C$7&lt;system2!I369,"",system2!I369))</f>
        <v>31</v>
      </c>
      <c r="P370" s="124">
        <f t="shared" si="35"/>
        <v>53267</v>
      </c>
      <c r="Q370" s="39">
        <f>IF(OR(N369=0,N369="",O370=""),"",IF(N370&lt;0,"",VLOOKUP(O370,system2!$A$2:$B$36,2,FALSE)))</f>
        <v>1.8499999999999999E-2</v>
      </c>
      <c r="R370" s="40">
        <f t="shared" si="36"/>
        <v>5923836</v>
      </c>
      <c r="S370" s="40">
        <f>IF(OR(N369=0,N369="",O370=""),"",IF(R370&lt;VLOOKUP(O370,system2!$A$2:$F$36,6,FALSE),R370,VLOOKUP(O370,system2!$A$2:$F$36,6,FALSE)))</f>
        <v>116485</v>
      </c>
      <c r="T370" s="40">
        <f t="shared" si="37"/>
        <v>9132</v>
      </c>
      <c r="U370" s="40">
        <f t="shared" si="38"/>
        <v>107353</v>
      </c>
      <c r="V370" s="40">
        <f t="shared" si="39"/>
        <v>0</v>
      </c>
      <c r="W370" s="250"/>
      <c r="X370" s="33">
        <v>0</v>
      </c>
      <c r="Y370" s="261"/>
      <c r="Z370" s="7"/>
    </row>
    <row r="371" spans="13:26" x14ac:dyDescent="0.2">
      <c r="M371" s="36">
        <v>369</v>
      </c>
      <c r="N371" s="51">
        <f t="shared" si="34"/>
        <v>52</v>
      </c>
      <c r="O371" s="51">
        <f>IF(OR(N370=0,N370=""),"",IF($C$7&lt;system2!I370,"",system2!I370))</f>
        <v>31</v>
      </c>
      <c r="P371" s="125">
        <f t="shared" si="35"/>
        <v>53297</v>
      </c>
      <c r="Q371" s="52">
        <f>IF(OR(N370=0,N370="",O371=""),"",IF(N371&lt;0,"",VLOOKUP(O371,system2!$A$2:$B$36,2,FALSE)))</f>
        <v>1.8499999999999999E-2</v>
      </c>
      <c r="R371" s="53">
        <f t="shared" si="36"/>
        <v>5816483</v>
      </c>
      <c r="S371" s="53">
        <f>IF(OR(N370=0,N370="",O371=""),"",IF(R371&lt;VLOOKUP(O371,system2!$A$2:$F$36,6,FALSE),R371,VLOOKUP(O371,system2!$A$2:$F$36,6,FALSE)))</f>
        <v>116485</v>
      </c>
      <c r="T371" s="53">
        <f t="shared" si="37"/>
        <v>8967</v>
      </c>
      <c r="U371" s="53">
        <f t="shared" si="38"/>
        <v>107518</v>
      </c>
      <c r="V371" s="53">
        <f t="shared" si="39"/>
        <v>0</v>
      </c>
      <c r="W371" s="250"/>
      <c r="X371" s="33">
        <v>0</v>
      </c>
      <c r="Y371" s="261"/>
      <c r="Z371" s="7"/>
    </row>
    <row r="372" spans="13:26" x14ac:dyDescent="0.2">
      <c r="M372" s="37">
        <v>370</v>
      </c>
      <c r="N372" s="38">
        <f t="shared" si="34"/>
        <v>51</v>
      </c>
      <c r="O372" s="38">
        <f>IF(OR(N371=0,N371=""),"",IF($C$7&lt;system2!I371,"",system2!I371))</f>
        <v>31</v>
      </c>
      <c r="P372" s="124">
        <f t="shared" si="35"/>
        <v>53328</v>
      </c>
      <c r="Q372" s="39">
        <f>IF(OR(N371=0,N371="",O372=""),"",IF(N372&lt;0,"",VLOOKUP(O372,system2!$A$2:$B$36,2,FALSE)))</f>
        <v>1.8499999999999999E-2</v>
      </c>
      <c r="R372" s="40">
        <f t="shared" si="36"/>
        <v>5708965</v>
      </c>
      <c r="S372" s="40">
        <f>IF(OR(N371=0,N371="",O372=""),"",IF(R372&lt;VLOOKUP(O372,system2!$A$2:$F$36,6,FALSE),R372,VLOOKUP(O372,system2!$A$2:$F$36,6,FALSE)))</f>
        <v>116485</v>
      </c>
      <c r="T372" s="40">
        <f t="shared" si="37"/>
        <v>8801</v>
      </c>
      <c r="U372" s="40">
        <f t="shared" si="38"/>
        <v>107684</v>
      </c>
      <c r="V372" s="40">
        <f t="shared" si="39"/>
        <v>0</v>
      </c>
      <c r="W372" s="250"/>
      <c r="X372" s="33">
        <v>0</v>
      </c>
      <c r="Y372" s="261"/>
      <c r="Z372" s="7"/>
    </row>
    <row r="373" spans="13:26" x14ac:dyDescent="0.2">
      <c r="M373" s="36">
        <v>371</v>
      </c>
      <c r="N373" s="51">
        <f t="shared" si="34"/>
        <v>50</v>
      </c>
      <c r="O373" s="51">
        <f>IF(OR(N372=0,N372=""),"",IF($C$7&lt;system2!I372,"",system2!I372))</f>
        <v>31</v>
      </c>
      <c r="P373" s="125">
        <f t="shared" si="35"/>
        <v>53359</v>
      </c>
      <c r="Q373" s="52">
        <f>IF(OR(N372=0,N372="",O373=""),"",IF(N373&lt;0,"",VLOOKUP(O373,system2!$A$2:$B$36,2,FALSE)))</f>
        <v>1.8499999999999999E-2</v>
      </c>
      <c r="R373" s="53">
        <f t="shared" si="36"/>
        <v>5601281</v>
      </c>
      <c r="S373" s="53">
        <f>IF(OR(N372=0,N372="",O373=""),"",IF(R373&lt;VLOOKUP(O373,system2!$A$2:$F$36,6,FALSE),R373,VLOOKUP(O373,system2!$A$2:$F$36,6,FALSE)))</f>
        <v>116485</v>
      </c>
      <c r="T373" s="53">
        <f t="shared" si="37"/>
        <v>8635</v>
      </c>
      <c r="U373" s="53">
        <f t="shared" si="38"/>
        <v>107850</v>
      </c>
      <c r="V373" s="53">
        <f t="shared" si="39"/>
        <v>0</v>
      </c>
      <c r="W373" s="250"/>
      <c r="X373" s="33">
        <v>0</v>
      </c>
      <c r="Y373" s="261"/>
      <c r="Z373" s="7"/>
    </row>
    <row r="374" spans="13:26" x14ac:dyDescent="0.2">
      <c r="M374" s="41">
        <v>372</v>
      </c>
      <c r="N374" s="42">
        <f t="shared" si="34"/>
        <v>49</v>
      </c>
      <c r="O374" s="42">
        <f>IF(OR(N373=0,N373=""),"",IF($C$7&lt;system2!I373,"",system2!I373))</f>
        <v>31</v>
      </c>
      <c r="P374" s="126">
        <f t="shared" si="35"/>
        <v>53387</v>
      </c>
      <c r="Q374" s="43">
        <f>IF(OR(N373=0,N373="",O374=""),"",IF(N374&lt;0,"",VLOOKUP(O374,system2!$A$2:$B$36,2,FALSE)))</f>
        <v>1.8499999999999999E-2</v>
      </c>
      <c r="R374" s="44">
        <f t="shared" si="36"/>
        <v>5493431</v>
      </c>
      <c r="S374" s="44">
        <f>IF(OR(N373=0,N373="",O374=""),"",IF(R374&lt;VLOOKUP(O374,system2!$A$2:$F$36,6,FALSE),R374,VLOOKUP(O374,system2!$A$2:$F$36,6,FALSE)))</f>
        <v>116485</v>
      </c>
      <c r="T374" s="44">
        <f t="shared" si="37"/>
        <v>8469</v>
      </c>
      <c r="U374" s="44">
        <f t="shared" si="38"/>
        <v>108016</v>
      </c>
      <c r="V374" s="44">
        <f t="shared" si="39"/>
        <v>0</v>
      </c>
      <c r="W374" s="251"/>
      <c r="X374" s="34">
        <v>0</v>
      </c>
      <c r="Y374" s="262"/>
      <c r="Z374" s="7"/>
    </row>
    <row r="375" spans="13:26" x14ac:dyDescent="0.2">
      <c r="M375" s="35">
        <v>373</v>
      </c>
      <c r="N375" s="48">
        <f t="shared" si="34"/>
        <v>48</v>
      </c>
      <c r="O375" s="48">
        <f>IF(OR(N374=0,N374=""),"",IF($C$7&lt;system2!I374,"",system2!I374))</f>
        <v>32</v>
      </c>
      <c r="P375" s="123">
        <f t="shared" si="35"/>
        <v>53418</v>
      </c>
      <c r="Q375" s="49">
        <f>IF(OR(N374=0,N374="",O375=""),"",IF(N375&lt;0,"",VLOOKUP(O375,system2!$A$2:$B$36,2,FALSE)))</f>
        <v>1.8499999999999999E-2</v>
      </c>
      <c r="R375" s="50">
        <f t="shared" si="36"/>
        <v>5385415</v>
      </c>
      <c r="S375" s="50">
        <f>IF(OR(N374=0,N374="",O375=""),"",IF(R375&lt;VLOOKUP(O375,system2!$A$2:$F$36,6,FALSE),R375,VLOOKUP(O375,system2!$A$2:$F$36,6,FALSE)))</f>
        <v>116485</v>
      </c>
      <c r="T375" s="50">
        <f t="shared" si="37"/>
        <v>8302</v>
      </c>
      <c r="U375" s="50">
        <f t="shared" si="38"/>
        <v>108183</v>
      </c>
      <c r="V375" s="50">
        <f t="shared" si="39"/>
        <v>0</v>
      </c>
      <c r="W375" s="249">
        <f>IF(ISNA(VLOOKUP(O375,$B$28:$C$62,2,FALSE)),0,VLOOKUP(O375,$B$28:$C$62,2,FALSE))</f>
        <v>0</v>
      </c>
      <c r="X375" s="32">
        <v>0</v>
      </c>
      <c r="Y375" s="263">
        <f>IF(O375="","",ROUND(system2!$AJ$5/100*R375,-2))</f>
        <v>29500</v>
      </c>
      <c r="Z375" s="7"/>
    </row>
    <row r="376" spans="13:26" x14ac:dyDescent="0.2">
      <c r="M376" s="160">
        <v>374</v>
      </c>
      <c r="N376" s="161">
        <f t="shared" si="34"/>
        <v>47</v>
      </c>
      <c r="O376" s="161">
        <f>IF(OR(N375=0,N375=""),"",IF($C$7&lt;system2!I375,"",system2!I375))</f>
        <v>32</v>
      </c>
      <c r="P376" s="162">
        <f t="shared" si="35"/>
        <v>53448</v>
      </c>
      <c r="Q376" s="163">
        <f>IF(OR(N375=0,N375="",O376=""),"",IF(N376&lt;0,"",VLOOKUP(O376,system2!$A$2:$B$36,2,FALSE)))</f>
        <v>1.8499999999999999E-2</v>
      </c>
      <c r="R376" s="164">
        <f t="shared" si="36"/>
        <v>5277232</v>
      </c>
      <c r="S376" s="164">
        <f>IF(OR(N375=0,N375="",O376=""),"",IF(R376&lt;VLOOKUP(O376,system2!$A$2:$F$36,6,FALSE),R376,VLOOKUP(O376,system2!$A$2:$F$36,6,FALSE)))</f>
        <v>116485</v>
      </c>
      <c r="T376" s="164">
        <f t="shared" si="37"/>
        <v>8135</v>
      </c>
      <c r="U376" s="164">
        <f t="shared" si="38"/>
        <v>108350</v>
      </c>
      <c r="V376" s="164">
        <f t="shared" si="39"/>
        <v>0</v>
      </c>
      <c r="W376" s="250"/>
      <c r="X376" s="33">
        <v>0</v>
      </c>
      <c r="Y376" s="264"/>
      <c r="Z376" s="7"/>
    </row>
    <row r="377" spans="13:26" x14ac:dyDescent="0.2">
      <c r="M377" s="36">
        <v>375</v>
      </c>
      <c r="N377" s="51">
        <f t="shared" si="34"/>
        <v>46</v>
      </c>
      <c r="O377" s="51">
        <f>IF(OR(N376=0,N376=""),"",IF($C$7&lt;system2!I376,"",system2!I376))</f>
        <v>32</v>
      </c>
      <c r="P377" s="125">
        <f t="shared" si="35"/>
        <v>53479</v>
      </c>
      <c r="Q377" s="52">
        <f>IF(OR(N376=0,N376="",O377=""),"",IF(N377&lt;0,"",VLOOKUP(O377,system2!$A$2:$B$36,2,FALSE)))</f>
        <v>1.8499999999999999E-2</v>
      </c>
      <c r="R377" s="53">
        <f t="shared" si="36"/>
        <v>5168882</v>
      </c>
      <c r="S377" s="53">
        <f>IF(OR(N376=0,N376="",O377=""),"",IF(R377&lt;VLOOKUP(O377,system2!$A$2:$F$36,6,FALSE),R377,VLOOKUP(O377,system2!$A$2:$F$36,6,FALSE)))</f>
        <v>116485</v>
      </c>
      <c r="T377" s="53">
        <f t="shared" si="37"/>
        <v>7968</v>
      </c>
      <c r="U377" s="53">
        <f t="shared" si="38"/>
        <v>108517</v>
      </c>
      <c r="V377" s="53">
        <f t="shared" si="39"/>
        <v>0</v>
      </c>
      <c r="W377" s="250"/>
      <c r="X377" s="33">
        <v>0</v>
      </c>
      <c r="Y377" s="264"/>
      <c r="Z377" s="7"/>
    </row>
    <row r="378" spans="13:26" x14ac:dyDescent="0.2">
      <c r="M378" s="160">
        <v>376</v>
      </c>
      <c r="N378" s="161">
        <f t="shared" si="34"/>
        <v>45</v>
      </c>
      <c r="O378" s="161">
        <f>IF(OR(N377=0,N377=""),"",IF($C$7&lt;system2!I377,"",system2!I377))</f>
        <v>32</v>
      </c>
      <c r="P378" s="162">
        <f t="shared" si="35"/>
        <v>53509</v>
      </c>
      <c r="Q378" s="163">
        <f>IF(OR(N377=0,N377="",O378=""),"",IF(N378&lt;0,"",VLOOKUP(O378,system2!$A$2:$B$36,2,FALSE)))</f>
        <v>1.8499999999999999E-2</v>
      </c>
      <c r="R378" s="164">
        <f t="shared" si="36"/>
        <v>5060365</v>
      </c>
      <c r="S378" s="164">
        <f>IF(OR(N377=0,N377="",O378=""),"",IF(R378&lt;VLOOKUP(O378,system2!$A$2:$F$36,6,FALSE),R378,VLOOKUP(O378,system2!$A$2:$F$36,6,FALSE)))</f>
        <v>116485</v>
      </c>
      <c r="T378" s="164">
        <f t="shared" si="37"/>
        <v>7801</v>
      </c>
      <c r="U378" s="164">
        <f t="shared" si="38"/>
        <v>108684</v>
      </c>
      <c r="V378" s="164">
        <f t="shared" si="39"/>
        <v>0</v>
      </c>
      <c r="W378" s="250"/>
      <c r="X378" s="33">
        <v>0</v>
      </c>
      <c r="Y378" s="264"/>
      <c r="Z378" s="7"/>
    </row>
    <row r="379" spans="13:26" x14ac:dyDescent="0.2">
      <c r="M379" s="36">
        <v>377</v>
      </c>
      <c r="N379" s="51">
        <f t="shared" si="34"/>
        <v>44</v>
      </c>
      <c r="O379" s="51">
        <f>IF(OR(N378=0,N378=""),"",IF($C$7&lt;system2!I378,"",system2!I378))</f>
        <v>32</v>
      </c>
      <c r="P379" s="125">
        <f t="shared" si="35"/>
        <v>53540</v>
      </c>
      <c r="Q379" s="52">
        <f>IF(OR(N378=0,N378="",O379=""),"",IF(N379&lt;0,"",VLOOKUP(O379,system2!$A$2:$B$36,2,FALSE)))</f>
        <v>1.8499999999999999E-2</v>
      </c>
      <c r="R379" s="53">
        <f t="shared" si="36"/>
        <v>4951681</v>
      </c>
      <c r="S379" s="53">
        <f>IF(OR(N378=0,N378="",O379=""),"",IF(R379&lt;VLOOKUP(O379,system2!$A$2:$F$36,6,FALSE),R379,VLOOKUP(O379,system2!$A$2:$F$36,6,FALSE)))</f>
        <v>116485</v>
      </c>
      <c r="T379" s="53">
        <f t="shared" si="37"/>
        <v>7633</v>
      </c>
      <c r="U379" s="53">
        <f t="shared" si="38"/>
        <v>108852</v>
      </c>
      <c r="V379" s="53">
        <f t="shared" si="39"/>
        <v>0</v>
      </c>
      <c r="W379" s="250"/>
      <c r="X379" s="33">
        <v>0</v>
      </c>
      <c r="Y379" s="264"/>
      <c r="Z379" s="7"/>
    </row>
    <row r="380" spans="13:26" x14ac:dyDescent="0.2">
      <c r="M380" s="160">
        <v>378</v>
      </c>
      <c r="N380" s="161">
        <f t="shared" si="34"/>
        <v>43</v>
      </c>
      <c r="O380" s="161">
        <f>IF(OR(N379=0,N379=""),"",IF($C$7&lt;system2!I379,"",system2!I379))</f>
        <v>32</v>
      </c>
      <c r="P380" s="162">
        <f t="shared" si="35"/>
        <v>53571</v>
      </c>
      <c r="Q380" s="163">
        <f>IF(OR(N379=0,N379="",O380=""),"",IF(N380&lt;0,"",VLOOKUP(O380,system2!$A$2:$B$36,2,FALSE)))</f>
        <v>1.8499999999999999E-2</v>
      </c>
      <c r="R380" s="164">
        <f t="shared" si="36"/>
        <v>4842829</v>
      </c>
      <c r="S380" s="164">
        <f>IF(OR(N379=0,N379="",O380=""),"",IF(R380&lt;VLOOKUP(O380,system2!$A$2:$F$36,6,FALSE),R380,VLOOKUP(O380,system2!$A$2:$F$36,6,FALSE)))</f>
        <v>116485</v>
      </c>
      <c r="T380" s="164">
        <f t="shared" si="37"/>
        <v>7466</v>
      </c>
      <c r="U380" s="164">
        <f t="shared" si="38"/>
        <v>109019</v>
      </c>
      <c r="V380" s="164">
        <f t="shared" si="39"/>
        <v>0</v>
      </c>
      <c r="W380" s="250"/>
      <c r="X380" s="33">
        <v>0</v>
      </c>
      <c r="Y380" s="264"/>
      <c r="Z380" s="7"/>
    </row>
    <row r="381" spans="13:26" x14ac:dyDescent="0.2">
      <c r="M381" s="36">
        <v>379</v>
      </c>
      <c r="N381" s="51">
        <f t="shared" si="34"/>
        <v>42</v>
      </c>
      <c r="O381" s="51">
        <f>IF(OR(N380=0,N380=""),"",IF($C$7&lt;system2!I380,"",system2!I380))</f>
        <v>32</v>
      </c>
      <c r="P381" s="125">
        <f t="shared" si="35"/>
        <v>53601</v>
      </c>
      <c r="Q381" s="52">
        <f>IF(OR(N380=0,N380="",O381=""),"",IF(N381&lt;0,"",VLOOKUP(O381,system2!$A$2:$B$36,2,FALSE)))</f>
        <v>1.8499999999999999E-2</v>
      </c>
      <c r="R381" s="53">
        <f t="shared" si="36"/>
        <v>4733810</v>
      </c>
      <c r="S381" s="53">
        <f>IF(OR(N380=0,N380="",O381=""),"",IF(R381&lt;VLOOKUP(O381,system2!$A$2:$F$36,6,FALSE),R381,VLOOKUP(O381,system2!$A$2:$F$36,6,FALSE)))</f>
        <v>116485</v>
      </c>
      <c r="T381" s="53">
        <f t="shared" si="37"/>
        <v>7297</v>
      </c>
      <c r="U381" s="53">
        <f t="shared" si="38"/>
        <v>109188</v>
      </c>
      <c r="V381" s="53">
        <f t="shared" si="39"/>
        <v>0</v>
      </c>
      <c r="W381" s="250"/>
      <c r="X381" s="33">
        <v>0</v>
      </c>
      <c r="Y381" s="264"/>
      <c r="Z381" s="7"/>
    </row>
    <row r="382" spans="13:26" x14ac:dyDescent="0.2">
      <c r="M382" s="160">
        <v>380</v>
      </c>
      <c r="N382" s="161">
        <f t="shared" si="34"/>
        <v>41</v>
      </c>
      <c r="O382" s="161">
        <f>IF(OR(N381=0,N381=""),"",IF($C$7&lt;system2!I381,"",system2!I381))</f>
        <v>32</v>
      </c>
      <c r="P382" s="162">
        <f t="shared" si="35"/>
        <v>53632</v>
      </c>
      <c r="Q382" s="163">
        <f>IF(OR(N381=0,N381="",O382=""),"",IF(N382&lt;0,"",VLOOKUP(O382,system2!$A$2:$B$36,2,FALSE)))</f>
        <v>1.8499999999999999E-2</v>
      </c>
      <c r="R382" s="164">
        <f t="shared" si="36"/>
        <v>4624622</v>
      </c>
      <c r="S382" s="164">
        <f>IF(OR(N381=0,N381="",O382=""),"",IF(R382&lt;VLOOKUP(O382,system2!$A$2:$F$36,6,FALSE),R382,VLOOKUP(O382,system2!$A$2:$F$36,6,FALSE)))</f>
        <v>116485</v>
      </c>
      <c r="T382" s="164">
        <f t="shared" si="37"/>
        <v>7129</v>
      </c>
      <c r="U382" s="164">
        <f t="shared" si="38"/>
        <v>109356</v>
      </c>
      <c r="V382" s="164">
        <f t="shared" si="39"/>
        <v>0</v>
      </c>
      <c r="W382" s="250"/>
      <c r="X382" s="33">
        <v>0</v>
      </c>
      <c r="Y382" s="264"/>
      <c r="Z382" s="7"/>
    </row>
    <row r="383" spans="13:26" x14ac:dyDescent="0.2">
      <c r="M383" s="36">
        <v>381</v>
      </c>
      <c r="N383" s="51">
        <f t="shared" si="34"/>
        <v>40</v>
      </c>
      <c r="O383" s="51">
        <f>IF(OR(N382=0,N382=""),"",IF($C$7&lt;system2!I382,"",system2!I382))</f>
        <v>32</v>
      </c>
      <c r="P383" s="125">
        <f t="shared" si="35"/>
        <v>53662</v>
      </c>
      <c r="Q383" s="52">
        <f>IF(OR(N382=0,N382="",O383=""),"",IF(N383&lt;0,"",VLOOKUP(O383,system2!$A$2:$B$36,2,FALSE)))</f>
        <v>1.8499999999999999E-2</v>
      </c>
      <c r="R383" s="53">
        <f t="shared" si="36"/>
        <v>4515266</v>
      </c>
      <c r="S383" s="53">
        <f>IF(OR(N382=0,N382="",O383=""),"",IF(R383&lt;VLOOKUP(O383,system2!$A$2:$F$36,6,FALSE),R383,VLOOKUP(O383,system2!$A$2:$F$36,6,FALSE)))</f>
        <v>116485</v>
      </c>
      <c r="T383" s="53">
        <f t="shared" si="37"/>
        <v>6961</v>
      </c>
      <c r="U383" s="53">
        <f t="shared" si="38"/>
        <v>109524</v>
      </c>
      <c r="V383" s="53">
        <f t="shared" si="39"/>
        <v>0</v>
      </c>
      <c r="W383" s="250"/>
      <c r="X383" s="33">
        <v>0</v>
      </c>
      <c r="Y383" s="264"/>
      <c r="Z383" s="7"/>
    </row>
    <row r="384" spans="13:26" x14ac:dyDescent="0.2">
      <c r="M384" s="160">
        <v>382</v>
      </c>
      <c r="N384" s="161">
        <f t="shared" si="34"/>
        <v>39</v>
      </c>
      <c r="O384" s="161">
        <f>IF(OR(N383=0,N383=""),"",IF($C$7&lt;system2!I383,"",system2!I383))</f>
        <v>32</v>
      </c>
      <c r="P384" s="162">
        <f t="shared" si="35"/>
        <v>53693</v>
      </c>
      <c r="Q384" s="163">
        <f>IF(OR(N383=0,N383="",O384=""),"",IF(N384&lt;0,"",VLOOKUP(O384,system2!$A$2:$B$36,2,FALSE)))</f>
        <v>1.8499999999999999E-2</v>
      </c>
      <c r="R384" s="164">
        <f t="shared" si="36"/>
        <v>4405742</v>
      </c>
      <c r="S384" s="164">
        <f>IF(OR(N383=0,N383="",O384=""),"",IF(R384&lt;VLOOKUP(O384,system2!$A$2:$F$36,6,FALSE),R384,VLOOKUP(O384,system2!$A$2:$F$36,6,FALSE)))</f>
        <v>116485</v>
      </c>
      <c r="T384" s="164">
        <f t="shared" si="37"/>
        <v>6792</v>
      </c>
      <c r="U384" s="164">
        <f t="shared" si="38"/>
        <v>109693</v>
      </c>
      <c r="V384" s="164">
        <f t="shared" si="39"/>
        <v>0</v>
      </c>
      <c r="W384" s="250"/>
      <c r="X384" s="33">
        <v>0</v>
      </c>
      <c r="Y384" s="264"/>
      <c r="Z384" s="7"/>
    </row>
    <row r="385" spans="13:26" x14ac:dyDescent="0.2">
      <c r="M385" s="36">
        <v>383</v>
      </c>
      <c r="N385" s="51">
        <f t="shared" si="34"/>
        <v>38</v>
      </c>
      <c r="O385" s="51">
        <f>IF(OR(N384=0,N384=""),"",IF($C$7&lt;system2!I384,"",system2!I384))</f>
        <v>32</v>
      </c>
      <c r="P385" s="125">
        <f t="shared" si="35"/>
        <v>53724</v>
      </c>
      <c r="Q385" s="52">
        <f>IF(OR(N384=0,N384="",O385=""),"",IF(N385&lt;0,"",VLOOKUP(O385,system2!$A$2:$B$36,2,FALSE)))</f>
        <v>1.8499999999999999E-2</v>
      </c>
      <c r="R385" s="53">
        <f t="shared" si="36"/>
        <v>4296049</v>
      </c>
      <c r="S385" s="53">
        <f>IF(OR(N384=0,N384="",O385=""),"",IF(R385&lt;VLOOKUP(O385,system2!$A$2:$F$36,6,FALSE),R385,VLOOKUP(O385,system2!$A$2:$F$36,6,FALSE)))</f>
        <v>116485</v>
      </c>
      <c r="T385" s="53">
        <f t="shared" si="37"/>
        <v>6623</v>
      </c>
      <c r="U385" s="53">
        <f t="shared" si="38"/>
        <v>109862</v>
      </c>
      <c r="V385" s="53">
        <f t="shared" si="39"/>
        <v>0</v>
      </c>
      <c r="W385" s="250"/>
      <c r="X385" s="33">
        <v>0</v>
      </c>
      <c r="Y385" s="264"/>
      <c r="Z385" s="7"/>
    </row>
    <row r="386" spans="13:26" x14ac:dyDescent="0.2">
      <c r="M386" s="165">
        <v>384</v>
      </c>
      <c r="N386" s="166">
        <f t="shared" si="34"/>
        <v>37</v>
      </c>
      <c r="O386" s="166">
        <f>IF(OR(N385=0,N385=""),"",IF($C$7&lt;system2!I385,"",system2!I385))</f>
        <v>32</v>
      </c>
      <c r="P386" s="167">
        <f t="shared" si="35"/>
        <v>53752</v>
      </c>
      <c r="Q386" s="168">
        <f>IF(OR(N385=0,N385="",O386=""),"",IF(N386&lt;0,"",VLOOKUP(O386,system2!$A$2:$B$36,2,FALSE)))</f>
        <v>1.8499999999999999E-2</v>
      </c>
      <c r="R386" s="169">
        <f t="shared" si="36"/>
        <v>4186187</v>
      </c>
      <c r="S386" s="169">
        <f>IF(OR(N385=0,N385="",O386=""),"",IF(R386&lt;VLOOKUP(O386,system2!$A$2:$F$36,6,FALSE),R386,VLOOKUP(O386,system2!$A$2:$F$36,6,FALSE)))</f>
        <v>116485</v>
      </c>
      <c r="T386" s="169">
        <f t="shared" si="37"/>
        <v>6453</v>
      </c>
      <c r="U386" s="169">
        <f t="shared" si="38"/>
        <v>110032</v>
      </c>
      <c r="V386" s="169">
        <f t="shared" si="39"/>
        <v>0</v>
      </c>
      <c r="W386" s="251"/>
      <c r="X386" s="34">
        <v>0</v>
      </c>
      <c r="Y386" s="265"/>
      <c r="Z386" s="7"/>
    </row>
    <row r="387" spans="13:26" x14ac:dyDescent="0.2">
      <c r="M387" s="35">
        <v>385</v>
      </c>
      <c r="N387" s="48">
        <f t="shared" si="34"/>
        <v>36</v>
      </c>
      <c r="O387" s="48">
        <f>IF(OR(N386=0,N386=""),"",IF($C$7&lt;system2!I386,"",system2!I386))</f>
        <v>33</v>
      </c>
      <c r="P387" s="123">
        <f t="shared" si="35"/>
        <v>53783</v>
      </c>
      <c r="Q387" s="49">
        <f>IF(OR(N386=0,N386="",O387=""),"",IF(N387&lt;0,"",VLOOKUP(O387,system2!$A$2:$B$36,2,FALSE)))</f>
        <v>1.8499999999999999E-2</v>
      </c>
      <c r="R387" s="50">
        <f t="shared" si="36"/>
        <v>4076155</v>
      </c>
      <c r="S387" s="50">
        <f>IF(OR(N386=0,N386="",O387=""),"",IF(R387&lt;VLOOKUP(O387,system2!$A$2:$F$36,6,FALSE),R387,VLOOKUP(O387,system2!$A$2:$F$36,6,FALSE)))</f>
        <v>116484</v>
      </c>
      <c r="T387" s="50">
        <f t="shared" si="37"/>
        <v>6284</v>
      </c>
      <c r="U387" s="50">
        <f t="shared" si="38"/>
        <v>110200</v>
      </c>
      <c r="V387" s="50">
        <f t="shared" si="39"/>
        <v>0</v>
      </c>
      <c r="W387" s="249">
        <f>IF(ISNA(VLOOKUP(O387,$B$28:$C$62,2,FALSE)),0,VLOOKUP(O387,$B$28:$C$62,2,FALSE))</f>
        <v>0</v>
      </c>
      <c r="X387" s="32">
        <v>0</v>
      </c>
      <c r="Y387" s="260">
        <f>IF(O387="","",ROUND(system2!$AJ$5/100*R387,-2))</f>
        <v>22300</v>
      </c>
      <c r="Z387" s="7"/>
    </row>
    <row r="388" spans="13:26" x14ac:dyDescent="0.2">
      <c r="M388" s="37">
        <v>386</v>
      </c>
      <c r="N388" s="38">
        <f t="shared" ref="N388:N422" si="40">IF(OR(N387=0,N387=""),"",IF(V387=0,N387-1,IF(ROUND(NPER(Q387/12,-1*S387,R388,0,0),0)&gt;=N387,N387-1,ROUND(NPER(Q387/12,-1*S387,R388,0,0),0))))</f>
        <v>35</v>
      </c>
      <c r="O388" s="38">
        <f>IF(OR(N387=0,N387=""),"",IF($C$7&lt;system2!I387,"",system2!I387))</f>
        <v>33</v>
      </c>
      <c r="P388" s="124">
        <f t="shared" ref="P388:P422" si="41">IF(OR(N387=0,N387="",O388=""),"",IF(N388&lt;0,"",EDATE(P387,1)))</f>
        <v>53813</v>
      </c>
      <c r="Q388" s="39">
        <f>IF(OR(N387=0,N387="",O388=""),"",IF(N388&lt;0,"",VLOOKUP(O388,system2!$A$2:$B$36,2,FALSE)))</f>
        <v>1.8499999999999999E-2</v>
      </c>
      <c r="R388" s="40">
        <f t="shared" ref="R388:R422" si="42">IF(OR(N387=0,N387="",O388=""),"",IF(ISERR(ROUNDDOWN(R387-U387-V387,0)),"",ROUNDDOWN(R387-U387-V387,0)))</f>
        <v>3965955</v>
      </c>
      <c r="S388" s="40">
        <f>IF(OR(N387=0,N387="",O388=""),"",IF(R388&lt;VLOOKUP(O388,system2!$A$2:$F$36,6,FALSE),R388,VLOOKUP(O388,system2!$A$2:$F$36,6,FALSE)))</f>
        <v>116484</v>
      </c>
      <c r="T388" s="40">
        <f t="shared" ref="T388:T422" si="43">IF(OR(N387=0,N387="",O388=""),"",IF(N388&lt;0,"",ROUNDDOWN(R388*Q388/12,0)))</f>
        <v>6114</v>
      </c>
      <c r="U388" s="40">
        <f t="shared" ref="U388:U422" si="44">IF(OR(N387=0,N387="",O388=""),"",IF(R388&lt;U387,R388,IF(N388&lt;0,"",ROUNDDOWN(S388-T388,0))))</f>
        <v>110370</v>
      </c>
      <c r="V388" s="40">
        <f t="shared" ref="V388:V422" si="45">IF(OR(N387=0,N387="",O388=""),"",W388+X388)</f>
        <v>0</v>
      </c>
      <c r="W388" s="250"/>
      <c r="X388" s="33">
        <v>0</v>
      </c>
      <c r="Y388" s="261"/>
      <c r="Z388" s="7"/>
    </row>
    <row r="389" spans="13:26" x14ac:dyDescent="0.2">
      <c r="M389" s="36">
        <v>387</v>
      </c>
      <c r="N389" s="51">
        <f t="shared" si="40"/>
        <v>34</v>
      </c>
      <c r="O389" s="51">
        <f>IF(OR(N388=0,N388=""),"",IF($C$7&lt;system2!I388,"",system2!I388))</f>
        <v>33</v>
      </c>
      <c r="P389" s="125">
        <f t="shared" si="41"/>
        <v>53844</v>
      </c>
      <c r="Q389" s="52">
        <f>IF(OR(N388=0,N388="",O389=""),"",IF(N389&lt;0,"",VLOOKUP(O389,system2!$A$2:$B$36,2,FALSE)))</f>
        <v>1.8499999999999999E-2</v>
      </c>
      <c r="R389" s="53">
        <f t="shared" si="42"/>
        <v>3855585</v>
      </c>
      <c r="S389" s="53">
        <f>IF(OR(N388=0,N388="",O389=""),"",IF(R389&lt;VLOOKUP(O389,system2!$A$2:$F$36,6,FALSE),R389,VLOOKUP(O389,system2!$A$2:$F$36,6,FALSE)))</f>
        <v>116484</v>
      </c>
      <c r="T389" s="53">
        <f t="shared" si="43"/>
        <v>5944</v>
      </c>
      <c r="U389" s="53">
        <f t="shared" si="44"/>
        <v>110540</v>
      </c>
      <c r="V389" s="53">
        <f t="shared" si="45"/>
        <v>0</v>
      </c>
      <c r="W389" s="250"/>
      <c r="X389" s="33">
        <v>0</v>
      </c>
      <c r="Y389" s="261"/>
      <c r="Z389" s="7"/>
    </row>
    <row r="390" spans="13:26" x14ac:dyDescent="0.2">
      <c r="M390" s="37">
        <v>388</v>
      </c>
      <c r="N390" s="38">
        <f t="shared" si="40"/>
        <v>33</v>
      </c>
      <c r="O390" s="38">
        <f>IF(OR(N389=0,N389=""),"",IF($C$7&lt;system2!I389,"",system2!I389))</f>
        <v>33</v>
      </c>
      <c r="P390" s="124">
        <f t="shared" si="41"/>
        <v>53874</v>
      </c>
      <c r="Q390" s="39">
        <f>IF(OR(N389=0,N389="",O390=""),"",IF(N390&lt;0,"",VLOOKUP(O390,system2!$A$2:$B$36,2,FALSE)))</f>
        <v>1.8499999999999999E-2</v>
      </c>
      <c r="R390" s="40">
        <f t="shared" si="42"/>
        <v>3745045</v>
      </c>
      <c r="S390" s="40">
        <f>IF(OR(N389=0,N389="",O390=""),"",IF(R390&lt;VLOOKUP(O390,system2!$A$2:$F$36,6,FALSE),R390,VLOOKUP(O390,system2!$A$2:$F$36,6,FALSE)))</f>
        <v>116484</v>
      </c>
      <c r="T390" s="40">
        <f t="shared" si="43"/>
        <v>5773</v>
      </c>
      <c r="U390" s="40">
        <f t="shared" si="44"/>
        <v>110711</v>
      </c>
      <c r="V390" s="40">
        <f t="shared" si="45"/>
        <v>0</v>
      </c>
      <c r="W390" s="250"/>
      <c r="X390" s="33">
        <v>0</v>
      </c>
      <c r="Y390" s="261"/>
      <c r="Z390" s="7"/>
    </row>
    <row r="391" spans="13:26" x14ac:dyDescent="0.2">
      <c r="M391" s="36">
        <v>389</v>
      </c>
      <c r="N391" s="51">
        <f t="shared" si="40"/>
        <v>32</v>
      </c>
      <c r="O391" s="51">
        <f>IF(OR(N390=0,N390=""),"",IF($C$7&lt;system2!I390,"",system2!I390))</f>
        <v>33</v>
      </c>
      <c r="P391" s="125">
        <f t="shared" si="41"/>
        <v>53905</v>
      </c>
      <c r="Q391" s="52">
        <f>IF(OR(N390=0,N390="",O391=""),"",IF(N391&lt;0,"",VLOOKUP(O391,system2!$A$2:$B$36,2,FALSE)))</f>
        <v>1.8499999999999999E-2</v>
      </c>
      <c r="R391" s="53">
        <f t="shared" si="42"/>
        <v>3634334</v>
      </c>
      <c r="S391" s="53">
        <f>IF(OR(N390=0,N390="",O391=""),"",IF(R391&lt;VLOOKUP(O391,system2!$A$2:$F$36,6,FALSE),R391,VLOOKUP(O391,system2!$A$2:$F$36,6,FALSE)))</f>
        <v>116484</v>
      </c>
      <c r="T391" s="53">
        <f t="shared" si="43"/>
        <v>5602</v>
      </c>
      <c r="U391" s="53">
        <f t="shared" si="44"/>
        <v>110882</v>
      </c>
      <c r="V391" s="53">
        <f t="shared" si="45"/>
        <v>0</v>
      </c>
      <c r="W391" s="250"/>
      <c r="X391" s="33">
        <v>0</v>
      </c>
      <c r="Y391" s="261"/>
      <c r="Z391" s="7"/>
    </row>
    <row r="392" spans="13:26" x14ac:dyDescent="0.2">
      <c r="M392" s="37">
        <v>390</v>
      </c>
      <c r="N392" s="38">
        <f t="shared" si="40"/>
        <v>31</v>
      </c>
      <c r="O392" s="38">
        <f>IF(OR(N391=0,N391=""),"",IF($C$7&lt;system2!I391,"",system2!I391))</f>
        <v>33</v>
      </c>
      <c r="P392" s="124">
        <f t="shared" si="41"/>
        <v>53936</v>
      </c>
      <c r="Q392" s="39">
        <f>IF(OR(N391=0,N391="",O392=""),"",IF(N392&lt;0,"",VLOOKUP(O392,system2!$A$2:$B$36,2,FALSE)))</f>
        <v>1.8499999999999999E-2</v>
      </c>
      <c r="R392" s="40">
        <f t="shared" si="42"/>
        <v>3523452</v>
      </c>
      <c r="S392" s="40">
        <f>IF(OR(N391=0,N391="",O392=""),"",IF(R392&lt;VLOOKUP(O392,system2!$A$2:$F$36,6,FALSE),R392,VLOOKUP(O392,system2!$A$2:$F$36,6,FALSE)))</f>
        <v>116484</v>
      </c>
      <c r="T392" s="40">
        <f t="shared" si="43"/>
        <v>5431</v>
      </c>
      <c r="U392" s="40">
        <f t="shared" si="44"/>
        <v>111053</v>
      </c>
      <c r="V392" s="40">
        <f t="shared" si="45"/>
        <v>0</v>
      </c>
      <c r="W392" s="250"/>
      <c r="X392" s="33">
        <v>0</v>
      </c>
      <c r="Y392" s="261"/>
      <c r="Z392" s="7"/>
    </row>
    <row r="393" spans="13:26" x14ac:dyDescent="0.2">
      <c r="M393" s="36">
        <v>391</v>
      </c>
      <c r="N393" s="51">
        <f t="shared" si="40"/>
        <v>30</v>
      </c>
      <c r="O393" s="51">
        <f>IF(OR(N392=0,N392=""),"",IF($C$7&lt;system2!I392,"",system2!I392))</f>
        <v>33</v>
      </c>
      <c r="P393" s="125">
        <f t="shared" si="41"/>
        <v>53966</v>
      </c>
      <c r="Q393" s="52">
        <f>IF(OR(N392=0,N392="",O393=""),"",IF(N393&lt;0,"",VLOOKUP(O393,system2!$A$2:$B$36,2,FALSE)))</f>
        <v>1.8499999999999999E-2</v>
      </c>
      <c r="R393" s="53">
        <f t="shared" si="42"/>
        <v>3412399</v>
      </c>
      <c r="S393" s="53">
        <f>IF(OR(N392=0,N392="",O393=""),"",IF(R393&lt;VLOOKUP(O393,system2!$A$2:$F$36,6,FALSE),R393,VLOOKUP(O393,system2!$A$2:$F$36,6,FALSE)))</f>
        <v>116484</v>
      </c>
      <c r="T393" s="53">
        <f t="shared" si="43"/>
        <v>5260</v>
      </c>
      <c r="U393" s="53">
        <f t="shared" si="44"/>
        <v>111224</v>
      </c>
      <c r="V393" s="53">
        <f t="shared" si="45"/>
        <v>0</v>
      </c>
      <c r="W393" s="250"/>
      <c r="X393" s="33">
        <v>0</v>
      </c>
      <c r="Y393" s="261"/>
      <c r="Z393" s="7"/>
    </row>
    <row r="394" spans="13:26" x14ac:dyDescent="0.2">
      <c r="M394" s="37">
        <v>392</v>
      </c>
      <c r="N394" s="38">
        <f t="shared" si="40"/>
        <v>29</v>
      </c>
      <c r="O394" s="38">
        <f>IF(OR(N393=0,N393=""),"",IF($C$7&lt;system2!I393,"",system2!I393))</f>
        <v>33</v>
      </c>
      <c r="P394" s="124">
        <f t="shared" si="41"/>
        <v>53997</v>
      </c>
      <c r="Q394" s="39">
        <f>IF(OR(N393=0,N393="",O394=""),"",IF(N394&lt;0,"",VLOOKUP(O394,system2!$A$2:$B$36,2,FALSE)))</f>
        <v>1.8499999999999999E-2</v>
      </c>
      <c r="R394" s="40">
        <f t="shared" si="42"/>
        <v>3301175</v>
      </c>
      <c r="S394" s="40">
        <f>IF(OR(N393=0,N393="",O394=""),"",IF(R394&lt;VLOOKUP(O394,system2!$A$2:$F$36,6,FALSE),R394,VLOOKUP(O394,system2!$A$2:$F$36,6,FALSE)))</f>
        <v>116484</v>
      </c>
      <c r="T394" s="40">
        <f t="shared" si="43"/>
        <v>5089</v>
      </c>
      <c r="U394" s="40">
        <f t="shared" si="44"/>
        <v>111395</v>
      </c>
      <c r="V394" s="40">
        <f t="shared" si="45"/>
        <v>0</v>
      </c>
      <c r="W394" s="250"/>
      <c r="X394" s="33">
        <v>0</v>
      </c>
      <c r="Y394" s="261"/>
      <c r="Z394" s="7"/>
    </row>
    <row r="395" spans="13:26" x14ac:dyDescent="0.2">
      <c r="M395" s="36">
        <v>393</v>
      </c>
      <c r="N395" s="51">
        <f t="shared" si="40"/>
        <v>28</v>
      </c>
      <c r="O395" s="51">
        <f>IF(OR(N394=0,N394=""),"",IF($C$7&lt;system2!I394,"",system2!I394))</f>
        <v>33</v>
      </c>
      <c r="P395" s="125">
        <f t="shared" si="41"/>
        <v>54027</v>
      </c>
      <c r="Q395" s="52">
        <f>IF(OR(N394=0,N394="",O395=""),"",IF(N395&lt;0,"",VLOOKUP(O395,system2!$A$2:$B$36,2,FALSE)))</f>
        <v>1.8499999999999999E-2</v>
      </c>
      <c r="R395" s="53">
        <f t="shared" si="42"/>
        <v>3189780</v>
      </c>
      <c r="S395" s="53">
        <f>IF(OR(N394=0,N394="",O395=""),"",IF(R395&lt;VLOOKUP(O395,system2!$A$2:$F$36,6,FALSE),R395,VLOOKUP(O395,system2!$A$2:$F$36,6,FALSE)))</f>
        <v>116484</v>
      </c>
      <c r="T395" s="53">
        <f t="shared" si="43"/>
        <v>4917</v>
      </c>
      <c r="U395" s="53">
        <f t="shared" si="44"/>
        <v>111567</v>
      </c>
      <c r="V395" s="53">
        <f t="shared" si="45"/>
        <v>0</v>
      </c>
      <c r="W395" s="250"/>
      <c r="X395" s="33">
        <v>0</v>
      </c>
      <c r="Y395" s="261"/>
      <c r="Z395" s="7"/>
    </row>
    <row r="396" spans="13:26" x14ac:dyDescent="0.2">
      <c r="M396" s="37">
        <v>394</v>
      </c>
      <c r="N396" s="38">
        <f t="shared" si="40"/>
        <v>27</v>
      </c>
      <c r="O396" s="38">
        <f>IF(OR(N395=0,N395=""),"",IF($C$7&lt;system2!I395,"",system2!I395))</f>
        <v>33</v>
      </c>
      <c r="P396" s="124">
        <f t="shared" si="41"/>
        <v>54058</v>
      </c>
      <c r="Q396" s="39">
        <f>IF(OR(N395=0,N395="",O396=""),"",IF(N396&lt;0,"",VLOOKUP(O396,system2!$A$2:$B$36,2,FALSE)))</f>
        <v>1.8499999999999999E-2</v>
      </c>
      <c r="R396" s="40">
        <f t="shared" si="42"/>
        <v>3078213</v>
      </c>
      <c r="S396" s="40">
        <f>IF(OR(N395=0,N395="",O396=""),"",IF(R396&lt;VLOOKUP(O396,system2!$A$2:$F$36,6,FALSE),R396,VLOOKUP(O396,system2!$A$2:$F$36,6,FALSE)))</f>
        <v>116484</v>
      </c>
      <c r="T396" s="40">
        <f t="shared" si="43"/>
        <v>4745</v>
      </c>
      <c r="U396" s="40">
        <f t="shared" si="44"/>
        <v>111739</v>
      </c>
      <c r="V396" s="40">
        <f t="shared" si="45"/>
        <v>0</v>
      </c>
      <c r="W396" s="250"/>
      <c r="X396" s="33">
        <v>0</v>
      </c>
      <c r="Y396" s="261"/>
      <c r="Z396" s="7"/>
    </row>
    <row r="397" spans="13:26" x14ac:dyDescent="0.2">
      <c r="M397" s="36">
        <v>395</v>
      </c>
      <c r="N397" s="51">
        <f t="shared" si="40"/>
        <v>26</v>
      </c>
      <c r="O397" s="51">
        <f>IF(OR(N396=0,N396=""),"",IF($C$7&lt;system2!I396,"",system2!I396))</f>
        <v>33</v>
      </c>
      <c r="P397" s="125">
        <f t="shared" si="41"/>
        <v>54089</v>
      </c>
      <c r="Q397" s="52">
        <f>IF(OR(N396=0,N396="",O397=""),"",IF(N397&lt;0,"",VLOOKUP(O397,system2!$A$2:$B$36,2,FALSE)))</f>
        <v>1.8499999999999999E-2</v>
      </c>
      <c r="R397" s="53">
        <f t="shared" si="42"/>
        <v>2966474</v>
      </c>
      <c r="S397" s="53">
        <f>IF(OR(N396=0,N396="",O397=""),"",IF(R397&lt;VLOOKUP(O397,system2!$A$2:$F$36,6,FALSE),R397,VLOOKUP(O397,system2!$A$2:$F$36,6,FALSE)))</f>
        <v>116484</v>
      </c>
      <c r="T397" s="53">
        <f t="shared" si="43"/>
        <v>4573</v>
      </c>
      <c r="U397" s="53">
        <f t="shared" si="44"/>
        <v>111911</v>
      </c>
      <c r="V397" s="53">
        <f t="shared" si="45"/>
        <v>0</v>
      </c>
      <c r="W397" s="250"/>
      <c r="X397" s="33">
        <v>0</v>
      </c>
      <c r="Y397" s="261"/>
      <c r="Z397" s="7"/>
    </row>
    <row r="398" spans="13:26" x14ac:dyDescent="0.2">
      <c r="M398" s="41">
        <v>396</v>
      </c>
      <c r="N398" s="42">
        <f t="shared" si="40"/>
        <v>25</v>
      </c>
      <c r="O398" s="42">
        <f>IF(OR(N397=0,N397=""),"",IF($C$7&lt;system2!I397,"",system2!I397))</f>
        <v>33</v>
      </c>
      <c r="P398" s="126">
        <f t="shared" si="41"/>
        <v>54118</v>
      </c>
      <c r="Q398" s="43">
        <f>IF(OR(N397=0,N397="",O398=""),"",IF(N398&lt;0,"",VLOOKUP(O398,system2!$A$2:$B$36,2,FALSE)))</f>
        <v>1.8499999999999999E-2</v>
      </c>
      <c r="R398" s="44">
        <f t="shared" si="42"/>
        <v>2854563</v>
      </c>
      <c r="S398" s="44">
        <f>IF(OR(N397=0,N397="",O398=""),"",IF(R398&lt;VLOOKUP(O398,system2!$A$2:$F$36,6,FALSE),R398,VLOOKUP(O398,system2!$A$2:$F$36,6,FALSE)))</f>
        <v>116484</v>
      </c>
      <c r="T398" s="44">
        <f t="shared" si="43"/>
        <v>4400</v>
      </c>
      <c r="U398" s="44">
        <f t="shared" si="44"/>
        <v>112084</v>
      </c>
      <c r="V398" s="44">
        <f t="shared" si="45"/>
        <v>0</v>
      </c>
      <c r="W398" s="251"/>
      <c r="X398" s="34">
        <v>0</v>
      </c>
      <c r="Y398" s="262"/>
      <c r="Z398" s="7"/>
    </row>
    <row r="399" spans="13:26" x14ac:dyDescent="0.2">
      <c r="M399" s="35">
        <v>397</v>
      </c>
      <c r="N399" s="48">
        <f t="shared" si="40"/>
        <v>24</v>
      </c>
      <c r="O399" s="48">
        <f>IF(OR(N398=0,N398=""),"",IF($C$7&lt;system2!I398,"",system2!I398))</f>
        <v>34</v>
      </c>
      <c r="P399" s="123">
        <f t="shared" si="41"/>
        <v>54149</v>
      </c>
      <c r="Q399" s="49">
        <f>IF(OR(N398=0,N398="",O399=""),"",IF(N399&lt;0,"",VLOOKUP(O399,system2!$A$2:$B$36,2,FALSE)))</f>
        <v>1.8499999999999999E-2</v>
      </c>
      <c r="R399" s="50">
        <f t="shared" si="42"/>
        <v>2742479</v>
      </c>
      <c r="S399" s="50">
        <f>IF(OR(N398=0,N398="",O399=""),"",IF(R399&lt;VLOOKUP(O399,system2!$A$2:$F$36,6,FALSE),R399,VLOOKUP(O399,system2!$A$2:$F$36,6,FALSE)))</f>
        <v>116485</v>
      </c>
      <c r="T399" s="50">
        <f t="shared" si="43"/>
        <v>4227</v>
      </c>
      <c r="U399" s="50">
        <f t="shared" si="44"/>
        <v>112258</v>
      </c>
      <c r="V399" s="50">
        <f t="shared" si="45"/>
        <v>0</v>
      </c>
      <c r="W399" s="249">
        <f>IF(ISNA(VLOOKUP(O399,$B$28:$C$62,2,FALSE)),0,VLOOKUP(O399,$B$28:$C$62,2,FALSE))</f>
        <v>0</v>
      </c>
      <c r="X399" s="32">
        <v>0</v>
      </c>
      <c r="Y399" s="263">
        <f>IF(O399="","",ROUND(system2!$AJ$5/100*R399,-2))</f>
        <v>15000</v>
      </c>
      <c r="Z399" s="7"/>
    </row>
    <row r="400" spans="13:26" x14ac:dyDescent="0.2">
      <c r="M400" s="160">
        <v>398</v>
      </c>
      <c r="N400" s="161">
        <f t="shared" si="40"/>
        <v>23</v>
      </c>
      <c r="O400" s="161">
        <f>IF(OR(N399=0,N399=""),"",IF($C$7&lt;system2!I399,"",system2!I399))</f>
        <v>34</v>
      </c>
      <c r="P400" s="162">
        <f t="shared" si="41"/>
        <v>54179</v>
      </c>
      <c r="Q400" s="163">
        <f>IF(OR(N399=0,N399="",O400=""),"",IF(N400&lt;0,"",VLOOKUP(O400,system2!$A$2:$B$36,2,FALSE)))</f>
        <v>1.8499999999999999E-2</v>
      </c>
      <c r="R400" s="164">
        <f t="shared" si="42"/>
        <v>2630221</v>
      </c>
      <c r="S400" s="164">
        <f>IF(OR(N399=0,N399="",O400=""),"",IF(R400&lt;VLOOKUP(O400,system2!$A$2:$F$36,6,FALSE),R400,VLOOKUP(O400,system2!$A$2:$F$36,6,FALSE)))</f>
        <v>116485</v>
      </c>
      <c r="T400" s="164">
        <f t="shared" si="43"/>
        <v>4054</v>
      </c>
      <c r="U400" s="164">
        <f t="shared" si="44"/>
        <v>112431</v>
      </c>
      <c r="V400" s="164">
        <f t="shared" si="45"/>
        <v>0</v>
      </c>
      <c r="W400" s="250"/>
      <c r="X400" s="33">
        <v>0</v>
      </c>
      <c r="Y400" s="264"/>
      <c r="Z400" s="7"/>
    </row>
    <row r="401" spans="13:26" x14ac:dyDescent="0.2">
      <c r="M401" s="36">
        <v>399</v>
      </c>
      <c r="N401" s="51">
        <f t="shared" si="40"/>
        <v>22</v>
      </c>
      <c r="O401" s="51">
        <f>IF(OR(N400=0,N400=""),"",IF($C$7&lt;system2!I400,"",system2!I400))</f>
        <v>34</v>
      </c>
      <c r="P401" s="125">
        <f t="shared" si="41"/>
        <v>54210</v>
      </c>
      <c r="Q401" s="52">
        <f>IF(OR(N400=0,N400="",O401=""),"",IF(N401&lt;0,"",VLOOKUP(O401,system2!$A$2:$B$36,2,FALSE)))</f>
        <v>1.8499999999999999E-2</v>
      </c>
      <c r="R401" s="53">
        <f t="shared" si="42"/>
        <v>2517790</v>
      </c>
      <c r="S401" s="53">
        <f>IF(OR(N400=0,N400="",O401=""),"",IF(R401&lt;VLOOKUP(O401,system2!$A$2:$F$36,6,FALSE),R401,VLOOKUP(O401,system2!$A$2:$F$36,6,FALSE)))</f>
        <v>116485</v>
      </c>
      <c r="T401" s="53">
        <f t="shared" si="43"/>
        <v>3881</v>
      </c>
      <c r="U401" s="53">
        <f t="shared" si="44"/>
        <v>112604</v>
      </c>
      <c r="V401" s="53">
        <f t="shared" si="45"/>
        <v>0</v>
      </c>
      <c r="W401" s="250"/>
      <c r="X401" s="33">
        <v>0</v>
      </c>
      <c r="Y401" s="264"/>
      <c r="Z401" s="7"/>
    </row>
    <row r="402" spans="13:26" x14ac:dyDescent="0.2">
      <c r="M402" s="160">
        <v>400</v>
      </c>
      <c r="N402" s="161">
        <f t="shared" si="40"/>
        <v>21</v>
      </c>
      <c r="O402" s="161">
        <f>IF(OR(N401=0,N401=""),"",IF($C$7&lt;system2!I401,"",system2!I401))</f>
        <v>34</v>
      </c>
      <c r="P402" s="162">
        <f t="shared" si="41"/>
        <v>54240</v>
      </c>
      <c r="Q402" s="163">
        <f>IF(OR(N401=0,N401="",O402=""),"",IF(N402&lt;0,"",VLOOKUP(O402,system2!$A$2:$B$36,2,FALSE)))</f>
        <v>1.8499999999999999E-2</v>
      </c>
      <c r="R402" s="164">
        <f t="shared" si="42"/>
        <v>2405186</v>
      </c>
      <c r="S402" s="164">
        <f>IF(OR(N401=0,N401="",O402=""),"",IF(R402&lt;VLOOKUP(O402,system2!$A$2:$F$36,6,FALSE),R402,VLOOKUP(O402,system2!$A$2:$F$36,6,FALSE)))</f>
        <v>116485</v>
      </c>
      <c r="T402" s="164">
        <f t="shared" si="43"/>
        <v>3707</v>
      </c>
      <c r="U402" s="164">
        <f t="shared" si="44"/>
        <v>112778</v>
      </c>
      <c r="V402" s="164">
        <f t="shared" si="45"/>
        <v>0</v>
      </c>
      <c r="W402" s="250"/>
      <c r="X402" s="33">
        <v>0</v>
      </c>
      <c r="Y402" s="264"/>
      <c r="Z402" s="7"/>
    </row>
    <row r="403" spans="13:26" x14ac:dyDescent="0.2">
      <c r="M403" s="36">
        <v>401</v>
      </c>
      <c r="N403" s="51">
        <f t="shared" si="40"/>
        <v>20</v>
      </c>
      <c r="O403" s="51">
        <f>IF(OR(N402=0,N402=""),"",IF($C$7&lt;system2!I402,"",system2!I402))</f>
        <v>34</v>
      </c>
      <c r="P403" s="125">
        <f t="shared" si="41"/>
        <v>54271</v>
      </c>
      <c r="Q403" s="52">
        <f>IF(OR(N402=0,N402="",O403=""),"",IF(N403&lt;0,"",VLOOKUP(O403,system2!$A$2:$B$36,2,FALSE)))</f>
        <v>1.8499999999999999E-2</v>
      </c>
      <c r="R403" s="53">
        <f t="shared" si="42"/>
        <v>2292408</v>
      </c>
      <c r="S403" s="53">
        <f>IF(OR(N402=0,N402="",O403=""),"",IF(R403&lt;VLOOKUP(O403,system2!$A$2:$F$36,6,FALSE),R403,VLOOKUP(O403,system2!$A$2:$F$36,6,FALSE)))</f>
        <v>116485</v>
      </c>
      <c r="T403" s="53">
        <f t="shared" si="43"/>
        <v>3534</v>
      </c>
      <c r="U403" s="53">
        <f t="shared" si="44"/>
        <v>112951</v>
      </c>
      <c r="V403" s="53">
        <f t="shared" si="45"/>
        <v>0</v>
      </c>
      <c r="W403" s="250"/>
      <c r="X403" s="33">
        <v>0</v>
      </c>
      <c r="Y403" s="264"/>
      <c r="Z403" s="7"/>
    </row>
    <row r="404" spans="13:26" x14ac:dyDescent="0.2">
      <c r="M404" s="160">
        <v>402</v>
      </c>
      <c r="N404" s="161">
        <f t="shared" si="40"/>
        <v>19</v>
      </c>
      <c r="O404" s="161">
        <f>IF(OR(N403=0,N403=""),"",IF($C$7&lt;system2!I403,"",system2!I403))</f>
        <v>34</v>
      </c>
      <c r="P404" s="162">
        <f t="shared" si="41"/>
        <v>54302</v>
      </c>
      <c r="Q404" s="163">
        <f>IF(OR(N403=0,N403="",O404=""),"",IF(N404&lt;0,"",VLOOKUP(O404,system2!$A$2:$B$36,2,FALSE)))</f>
        <v>1.8499999999999999E-2</v>
      </c>
      <c r="R404" s="164">
        <f t="shared" si="42"/>
        <v>2179457</v>
      </c>
      <c r="S404" s="164">
        <f>IF(OR(N403=0,N403="",O404=""),"",IF(R404&lt;VLOOKUP(O404,system2!$A$2:$F$36,6,FALSE),R404,VLOOKUP(O404,system2!$A$2:$F$36,6,FALSE)))</f>
        <v>116485</v>
      </c>
      <c r="T404" s="164">
        <f t="shared" si="43"/>
        <v>3359</v>
      </c>
      <c r="U404" s="164">
        <f t="shared" si="44"/>
        <v>113126</v>
      </c>
      <c r="V404" s="164">
        <f t="shared" si="45"/>
        <v>0</v>
      </c>
      <c r="W404" s="250"/>
      <c r="X404" s="33">
        <v>0</v>
      </c>
      <c r="Y404" s="264"/>
      <c r="Z404" s="7"/>
    </row>
    <row r="405" spans="13:26" x14ac:dyDescent="0.2">
      <c r="M405" s="36">
        <v>403</v>
      </c>
      <c r="N405" s="51">
        <f t="shared" si="40"/>
        <v>18</v>
      </c>
      <c r="O405" s="51">
        <f>IF(OR(N404=0,N404=""),"",IF($C$7&lt;system2!I404,"",system2!I404))</f>
        <v>34</v>
      </c>
      <c r="P405" s="125">
        <f t="shared" si="41"/>
        <v>54332</v>
      </c>
      <c r="Q405" s="52">
        <f>IF(OR(N404=0,N404="",O405=""),"",IF(N405&lt;0,"",VLOOKUP(O405,system2!$A$2:$B$36,2,FALSE)))</f>
        <v>1.8499999999999999E-2</v>
      </c>
      <c r="R405" s="53">
        <f t="shared" si="42"/>
        <v>2066331</v>
      </c>
      <c r="S405" s="53">
        <f>IF(OR(N404=0,N404="",O405=""),"",IF(R405&lt;VLOOKUP(O405,system2!$A$2:$F$36,6,FALSE),R405,VLOOKUP(O405,system2!$A$2:$F$36,6,FALSE)))</f>
        <v>116485</v>
      </c>
      <c r="T405" s="53">
        <f t="shared" si="43"/>
        <v>3185</v>
      </c>
      <c r="U405" s="53">
        <f t="shared" si="44"/>
        <v>113300</v>
      </c>
      <c r="V405" s="53">
        <f t="shared" si="45"/>
        <v>0</v>
      </c>
      <c r="W405" s="250"/>
      <c r="X405" s="33">
        <v>0</v>
      </c>
      <c r="Y405" s="264"/>
      <c r="Z405" s="7"/>
    </row>
    <row r="406" spans="13:26" x14ac:dyDescent="0.2">
      <c r="M406" s="160">
        <v>404</v>
      </c>
      <c r="N406" s="161">
        <f t="shared" si="40"/>
        <v>17</v>
      </c>
      <c r="O406" s="161">
        <f>IF(OR(N405=0,N405=""),"",IF($C$7&lt;system2!I405,"",system2!I405))</f>
        <v>34</v>
      </c>
      <c r="P406" s="162">
        <f t="shared" si="41"/>
        <v>54363</v>
      </c>
      <c r="Q406" s="163">
        <f>IF(OR(N405=0,N405="",O406=""),"",IF(N406&lt;0,"",VLOOKUP(O406,system2!$A$2:$B$36,2,FALSE)))</f>
        <v>1.8499999999999999E-2</v>
      </c>
      <c r="R406" s="164">
        <f t="shared" si="42"/>
        <v>1953031</v>
      </c>
      <c r="S406" s="164">
        <f>IF(OR(N405=0,N405="",O406=""),"",IF(R406&lt;VLOOKUP(O406,system2!$A$2:$F$36,6,FALSE),R406,VLOOKUP(O406,system2!$A$2:$F$36,6,FALSE)))</f>
        <v>116485</v>
      </c>
      <c r="T406" s="164">
        <f t="shared" si="43"/>
        <v>3010</v>
      </c>
      <c r="U406" s="164">
        <f t="shared" si="44"/>
        <v>113475</v>
      </c>
      <c r="V406" s="164">
        <f t="shared" si="45"/>
        <v>0</v>
      </c>
      <c r="W406" s="250"/>
      <c r="X406" s="33">
        <v>0</v>
      </c>
      <c r="Y406" s="264"/>
      <c r="Z406" s="7"/>
    </row>
    <row r="407" spans="13:26" x14ac:dyDescent="0.2">
      <c r="M407" s="36">
        <v>405</v>
      </c>
      <c r="N407" s="51">
        <f t="shared" si="40"/>
        <v>16</v>
      </c>
      <c r="O407" s="51">
        <f>IF(OR(N406=0,N406=""),"",IF($C$7&lt;system2!I406,"",system2!I406))</f>
        <v>34</v>
      </c>
      <c r="P407" s="125">
        <f t="shared" si="41"/>
        <v>54393</v>
      </c>
      <c r="Q407" s="52">
        <f>IF(OR(N406=0,N406="",O407=""),"",IF(N407&lt;0,"",VLOOKUP(O407,system2!$A$2:$B$36,2,FALSE)))</f>
        <v>1.8499999999999999E-2</v>
      </c>
      <c r="R407" s="53">
        <f t="shared" si="42"/>
        <v>1839556</v>
      </c>
      <c r="S407" s="53">
        <f>IF(OR(N406=0,N406="",O407=""),"",IF(R407&lt;VLOOKUP(O407,system2!$A$2:$F$36,6,FALSE),R407,VLOOKUP(O407,system2!$A$2:$F$36,6,FALSE)))</f>
        <v>116485</v>
      </c>
      <c r="T407" s="53">
        <f t="shared" si="43"/>
        <v>2835</v>
      </c>
      <c r="U407" s="53">
        <f t="shared" si="44"/>
        <v>113650</v>
      </c>
      <c r="V407" s="53">
        <f t="shared" si="45"/>
        <v>0</v>
      </c>
      <c r="W407" s="250"/>
      <c r="X407" s="33">
        <v>0</v>
      </c>
      <c r="Y407" s="264"/>
      <c r="Z407" s="7"/>
    </row>
    <row r="408" spans="13:26" x14ac:dyDescent="0.2">
      <c r="M408" s="160">
        <v>406</v>
      </c>
      <c r="N408" s="161">
        <f t="shared" si="40"/>
        <v>15</v>
      </c>
      <c r="O408" s="161">
        <f>IF(OR(N407=0,N407=""),"",IF($C$7&lt;system2!I407,"",system2!I407))</f>
        <v>34</v>
      </c>
      <c r="P408" s="162">
        <f t="shared" si="41"/>
        <v>54424</v>
      </c>
      <c r="Q408" s="163">
        <f>IF(OR(N407=0,N407="",O408=""),"",IF(N408&lt;0,"",VLOOKUP(O408,system2!$A$2:$B$36,2,FALSE)))</f>
        <v>1.8499999999999999E-2</v>
      </c>
      <c r="R408" s="164">
        <f t="shared" si="42"/>
        <v>1725906</v>
      </c>
      <c r="S408" s="164">
        <f>IF(OR(N407=0,N407="",O408=""),"",IF(R408&lt;VLOOKUP(O408,system2!$A$2:$F$36,6,FALSE),R408,VLOOKUP(O408,system2!$A$2:$F$36,6,FALSE)))</f>
        <v>116485</v>
      </c>
      <c r="T408" s="164">
        <f t="shared" si="43"/>
        <v>2660</v>
      </c>
      <c r="U408" s="164">
        <f t="shared" si="44"/>
        <v>113825</v>
      </c>
      <c r="V408" s="164">
        <f t="shared" si="45"/>
        <v>0</v>
      </c>
      <c r="W408" s="250"/>
      <c r="X408" s="33">
        <v>0</v>
      </c>
      <c r="Y408" s="264"/>
      <c r="Z408" s="7"/>
    </row>
    <row r="409" spans="13:26" x14ac:dyDescent="0.2">
      <c r="M409" s="36">
        <v>407</v>
      </c>
      <c r="N409" s="51">
        <f t="shared" si="40"/>
        <v>14</v>
      </c>
      <c r="O409" s="51">
        <f>IF(OR(N408=0,N408=""),"",IF($C$7&lt;system2!I408,"",system2!I408))</f>
        <v>34</v>
      </c>
      <c r="P409" s="125">
        <f t="shared" si="41"/>
        <v>54455</v>
      </c>
      <c r="Q409" s="52">
        <f>IF(OR(N408=0,N408="",O409=""),"",IF(N409&lt;0,"",VLOOKUP(O409,system2!$A$2:$B$36,2,FALSE)))</f>
        <v>1.8499999999999999E-2</v>
      </c>
      <c r="R409" s="53">
        <f t="shared" si="42"/>
        <v>1612081</v>
      </c>
      <c r="S409" s="53">
        <f>IF(OR(N408=0,N408="",O409=""),"",IF(R409&lt;VLOOKUP(O409,system2!$A$2:$F$36,6,FALSE),R409,VLOOKUP(O409,system2!$A$2:$F$36,6,FALSE)))</f>
        <v>116485</v>
      </c>
      <c r="T409" s="53">
        <f t="shared" si="43"/>
        <v>2485</v>
      </c>
      <c r="U409" s="53">
        <f t="shared" si="44"/>
        <v>114000</v>
      </c>
      <c r="V409" s="53">
        <f t="shared" si="45"/>
        <v>0</v>
      </c>
      <c r="W409" s="250"/>
      <c r="X409" s="33">
        <v>0</v>
      </c>
      <c r="Y409" s="264"/>
      <c r="Z409" s="7"/>
    </row>
    <row r="410" spans="13:26" x14ac:dyDescent="0.2">
      <c r="M410" s="165">
        <v>408</v>
      </c>
      <c r="N410" s="166">
        <f t="shared" si="40"/>
        <v>13</v>
      </c>
      <c r="O410" s="166">
        <f>IF(OR(N409=0,N409=""),"",IF($C$7&lt;system2!I409,"",system2!I409))</f>
        <v>34</v>
      </c>
      <c r="P410" s="167">
        <f t="shared" si="41"/>
        <v>54483</v>
      </c>
      <c r="Q410" s="168">
        <f>IF(OR(N409=0,N409="",O410=""),"",IF(N410&lt;0,"",VLOOKUP(O410,system2!$A$2:$B$36,2,FALSE)))</f>
        <v>1.8499999999999999E-2</v>
      </c>
      <c r="R410" s="169">
        <f t="shared" si="42"/>
        <v>1498081</v>
      </c>
      <c r="S410" s="169">
        <f>IF(OR(N409=0,N409="",O410=""),"",IF(R410&lt;VLOOKUP(O410,system2!$A$2:$F$36,6,FALSE),R410,VLOOKUP(O410,system2!$A$2:$F$36,6,FALSE)))</f>
        <v>116485</v>
      </c>
      <c r="T410" s="169">
        <f t="shared" si="43"/>
        <v>2309</v>
      </c>
      <c r="U410" s="169">
        <f t="shared" si="44"/>
        <v>114176</v>
      </c>
      <c r="V410" s="169">
        <f t="shared" si="45"/>
        <v>0</v>
      </c>
      <c r="W410" s="251"/>
      <c r="X410" s="34">
        <v>0</v>
      </c>
      <c r="Y410" s="265"/>
      <c r="Z410" s="7"/>
    </row>
    <row r="411" spans="13:26" x14ac:dyDescent="0.2">
      <c r="M411" s="35">
        <v>409</v>
      </c>
      <c r="N411" s="48">
        <f t="shared" si="40"/>
        <v>12</v>
      </c>
      <c r="O411" s="48">
        <f>IF(OR(N410=0,N410=""),"",IF($C$7&lt;system2!I410,"",system2!I410))</f>
        <v>35</v>
      </c>
      <c r="P411" s="123">
        <f t="shared" si="41"/>
        <v>54514</v>
      </c>
      <c r="Q411" s="49">
        <f>IF(OR(N410=0,N410="",O411=""),"",IF(N411&lt;0,"",VLOOKUP(O411,system2!$A$2:$B$36,2,FALSE)))</f>
        <v>1.8499999999999999E-2</v>
      </c>
      <c r="R411" s="50">
        <f t="shared" si="42"/>
        <v>1383905</v>
      </c>
      <c r="S411" s="50">
        <f>IF(OR(N410=0,N410="",O411=""),"",IF(R411&lt;VLOOKUP(O411,system2!$A$2:$F$36,6,FALSE),R411,VLOOKUP(O411,system2!$A$2:$F$36,6,FALSE)))</f>
        <v>116484</v>
      </c>
      <c r="T411" s="50">
        <f t="shared" si="43"/>
        <v>2133</v>
      </c>
      <c r="U411" s="50">
        <f t="shared" si="44"/>
        <v>114351</v>
      </c>
      <c r="V411" s="50">
        <f t="shared" si="45"/>
        <v>0</v>
      </c>
      <c r="W411" s="249">
        <f>IF(ISNA(VLOOKUP(O411,$B$28:$C$62,2,FALSE)),0,VLOOKUP(O411,$B$28:$C$62,2,FALSE))</f>
        <v>0</v>
      </c>
      <c r="X411" s="32">
        <v>0</v>
      </c>
      <c r="Y411" s="260">
        <f>IF(O411="","",ROUND(system2!$AJ$5/100*R411,-2))</f>
        <v>7600</v>
      </c>
      <c r="Z411" s="7"/>
    </row>
    <row r="412" spans="13:26" x14ac:dyDescent="0.2">
      <c r="M412" s="37">
        <v>410</v>
      </c>
      <c r="N412" s="38">
        <f t="shared" si="40"/>
        <v>11</v>
      </c>
      <c r="O412" s="38">
        <f>IF(OR(N411=0,N411=""),"",IF($C$7&lt;system2!I411,"",system2!I411))</f>
        <v>35</v>
      </c>
      <c r="P412" s="124">
        <f t="shared" si="41"/>
        <v>54544</v>
      </c>
      <c r="Q412" s="39">
        <f>IF(OR(N411=0,N411="",O412=""),"",IF(N412&lt;0,"",VLOOKUP(O412,system2!$A$2:$B$36,2,FALSE)))</f>
        <v>1.8499999999999999E-2</v>
      </c>
      <c r="R412" s="40">
        <f t="shared" si="42"/>
        <v>1269554</v>
      </c>
      <c r="S412" s="40">
        <f>IF(OR(N411=0,N411="",O412=""),"",IF(R412&lt;VLOOKUP(O412,system2!$A$2:$F$36,6,FALSE),R412,VLOOKUP(O412,system2!$A$2:$F$36,6,FALSE)))</f>
        <v>116484</v>
      </c>
      <c r="T412" s="40">
        <f t="shared" si="43"/>
        <v>1957</v>
      </c>
      <c r="U412" s="40">
        <f t="shared" si="44"/>
        <v>114527</v>
      </c>
      <c r="V412" s="40">
        <f t="shared" si="45"/>
        <v>0</v>
      </c>
      <c r="W412" s="250"/>
      <c r="X412" s="33">
        <v>0</v>
      </c>
      <c r="Y412" s="261"/>
      <c r="Z412" s="7"/>
    </row>
    <row r="413" spans="13:26" x14ac:dyDescent="0.2">
      <c r="M413" s="36">
        <v>411</v>
      </c>
      <c r="N413" s="51">
        <f t="shared" si="40"/>
        <v>10</v>
      </c>
      <c r="O413" s="51">
        <f>IF(OR(N412=0,N412=""),"",IF($C$7&lt;system2!I412,"",system2!I412))</f>
        <v>35</v>
      </c>
      <c r="P413" s="125">
        <f t="shared" si="41"/>
        <v>54575</v>
      </c>
      <c r="Q413" s="52">
        <f>IF(OR(N412=0,N412="",O413=""),"",IF(N413&lt;0,"",VLOOKUP(O413,system2!$A$2:$B$36,2,FALSE)))</f>
        <v>1.8499999999999999E-2</v>
      </c>
      <c r="R413" s="53">
        <f t="shared" si="42"/>
        <v>1155027</v>
      </c>
      <c r="S413" s="53">
        <f>IF(OR(N412=0,N412="",O413=""),"",IF(R413&lt;VLOOKUP(O413,system2!$A$2:$F$36,6,FALSE),R413,VLOOKUP(O413,system2!$A$2:$F$36,6,FALSE)))</f>
        <v>116484</v>
      </c>
      <c r="T413" s="53">
        <f t="shared" si="43"/>
        <v>1780</v>
      </c>
      <c r="U413" s="53">
        <f t="shared" si="44"/>
        <v>114704</v>
      </c>
      <c r="V413" s="53">
        <f t="shared" si="45"/>
        <v>0</v>
      </c>
      <c r="W413" s="250"/>
      <c r="X413" s="33">
        <v>0</v>
      </c>
      <c r="Y413" s="261"/>
      <c r="Z413" s="7"/>
    </row>
    <row r="414" spans="13:26" x14ac:dyDescent="0.2">
      <c r="M414" s="37">
        <v>412</v>
      </c>
      <c r="N414" s="38">
        <f t="shared" si="40"/>
        <v>9</v>
      </c>
      <c r="O414" s="38">
        <f>IF(OR(N413=0,N413=""),"",IF($C$7&lt;system2!I413,"",system2!I413))</f>
        <v>35</v>
      </c>
      <c r="P414" s="124">
        <f t="shared" si="41"/>
        <v>54605</v>
      </c>
      <c r="Q414" s="39">
        <f>IF(OR(N413=0,N413="",O414=""),"",IF(N414&lt;0,"",VLOOKUP(O414,system2!$A$2:$B$36,2,FALSE)))</f>
        <v>1.8499999999999999E-2</v>
      </c>
      <c r="R414" s="40">
        <f t="shared" si="42"/>
        <v>1040323</v>
      </c>
      <c r="S414" s="40">
        <f>IF(OR(N413=0,N413="",O414=""),"",IF(R414&lt;VLOOKUP(O414,system2!$A$2:$F$36,6,FALSE),R414,VLOOKUP(O414,system2!$A$2:$F$36,6,FALSE)))</f>
        <v>116484</v>
      </c>
      <c r="T414" s="40">
        <f t="shared" si="43"/>
        <v>1603</v>
      </c>
      <c r="U414" s="40">
        <f t="shared" si="44"/>
        <v>114881</v>
      </c>
      <c r="V414" s="40">
        <f t="shared" si="45"/>
        <v>0</v>
      </c>
      <c r="W414" s="250"/>
      <c r="X414" s="33">
        <v>0</v>
      </c>
      <c r="Y414" s="261"/>
      <c r="Z414" s="7"/>
    </row>
    <row r="415" spans="13:26" x14ac:dyDescent="0.2">
      <c r="M415" s="36">
        <v>413</v>
      </c>
      <c r="N415" s="51">
        <f t="shared" si="40"/>
        <v>8</v>
      </c>
      <c r="O415" s="51">
        <f>IF(OR(N414=0,N414=""),"",IF($C$7&lt;system2!I414,"",system2!I414))</f>
        <v>35</v>
      </c>
      <c r="P415" s="125">
        <f t="shared" si="41"/>
        <v>54636</v>
      </c>
      <c r="Q415" s="52">
        <f>IF(OR(N414=0,N414="",O415=""),"",IF(N415&lt;0,"",VLOOKUP(O415,system2!$A$2:$B$36,2,FALSE)))</f>
        <v>1.8499999999999999E-2</v>
      </c>
      <c r="R415" s="53">
        <f t="shared" si="42"/>
        <v>925442</v>
      </c>
      <c r="S415" s="53">
        <f>IF(OR(N414=0,N414="",O415=""),"",IF(R415&lt;VLOOKUP(O415,system2!$A$2:$F$36,6,FALSE),R415,VLOOKUP(O415,system2!$A$2:$F$36,6,FALSE)))</f>
        <v>116484</v>
      </c>
      <c r="T415" s="53">
        <f t="shared" si="43"/>
        <v>1426</v>
      </c>
      <c r="U415" s="53">
        <f t="shared" si="44"/>
        <v>115058</v>
      </c>
      <c r="V415" s="53">
        <f t="shared" si="45"/>
        <v>0</v>
      </c>
      <c r="W415" s="250"/>
      <c r="X415" s="33">
        <v>0</v>
      </c>
      <c r="Y415" s="261"/>
      <c r="Z415" s="7"/>
    </row>
    <row r="416" spans="13:26" x14ac:dyDescent="0.2">
      <c r="M416" s="37">
        <v>414</v>
      </c>
      <c r="N416" s="38">
        <f t="shared" si="40"/>
        <v>7</v>
      </c>
      <c r="O416" s="38">
        <f>IF(OR(N415=0,N415=""),"",IF($C$7&lt;system2!I415,"",system2!I415))</f>
        <v>35</v>
      </c>
      <c r="P416" s="124">
        <f t="shared" si="41"/>
        <v>54667</v>
      </c>
      <c r="Q416" s="39">
        <f>IF(OR(N415=0,N415="",O416=""),"",IF(N416&lt;0,"",VLOOKUP(O416,system2!$A$2:$B$36,2,FALSE)))</f>
        <v>1.8499999999999999E-2</v>
      </c>
      <c r="R416" s="40">
        <f t="shared" si="42"/>
        <v>810384</v>
      </c>
      <c r="S416" s="40">
        <f>IF(OR(N415=0,N415="",O416=""),"",IF(R416&lt;VLOOKUP(O416,system2!$A$2:$F$36,6,FALSE),R416,VLOOKUP(O416,system2!$A$2:$F$36,6,FALSE)))</f>
        <v>116484</v>
      </c>
      <c r="T416" s="40">
        <f t="shared" si="43"/>
        <v>1249</v>
      </c>
      <c r="U416" s="40">
        <f t="shared" si="44"/>
        <v>115235</v>
      </c>
      <c r="V416" s="40">
        <f t="shared" si="45"/>
        <v>0</v>
      </c>
      <c r="W416" s="250"/>
      <c r="X416" s="33">
        <v>0</v>
      </c>
      <c r="Y416" s="261"/>
      <c r="Z416" s="7"/>
    </row>
    <row r="417" spans="13:26" x14ac:dyDescent="0.2">
      <c r="M417" s="36">
        <v>415</v>
      </c>
      <c r="N417" s="51">
        <f t="shared" si="40"/>
        <v>6</v>
      </c>
      <c r="O417" s="51">
        <f>IF(OR(N416=0,N416=""),"",IF($C$7&lt;system2!I416,"",system2!I416))</f>
        <v>35</v>
      </c>
      <c r="P417" s="125">
        <f t="shared" si="41"/>
        <v>54697</v>
      </c>
      <c r="Q417" s="52">
        <f>IF(OR(N416=0,N416="",O417=""),"",IF(N417&lt;0,"",VLOOKUP(O417,system2!$A$2:$B$36,2,FALSE)))</f>
        <v>1.8499999999999999E-2</v>
      </c>
      <c r="R417" s="53">
        <f t="shared" si="42"/>
        <v>695149</v>
      </c>
      <c r="S417" s="53">
        <f>IF(OR(N416=0,N416="",O417=""),"",IF(R417&lt;VLOOKUP(O417,system2!$A$2:$F$36,6,FALSE),R417,VLOOKUP(O417,system2!$A$2:$F$36,6,FALSE)))</f>
        <v>116484</v>
      </c>
      <c r="T417" s="53">
        <f t="shared" si="43"/>
        <v>1071</v>
      </c>
      <c r="U417" s="53">
        <f t="shared" si="44"/>
        <v>115413</v>
      </c>
      <c r="V417" s="53">
        <f t="shared" si="45"/>
        <v>0</v>
      </c>
      <c r="W417" s="250"/>
      <c r="X417" s="33">
        <v>0</v>
      </c>
      <c r="Y417" s="261"/>
      <c r="Z417" s="7"/>
    </row>
    <row r="418" spans="13:26" x14ac:dyDescent="0.2">
      <c r="M418" s="37">
        <v>416</v>
      </c>
      <c r="N418" s="38">
        <f t="shared" si="40"/>
        <v>5</v>
      </c>
      <c r="O418" s="38">
        <f>IF(OR(N417=0,N417=""),"",IF($C$7&lt;system2!I417,"",system2!I417))</f>
        <v>35</v>
      </c>
      <c r="P418" s="124">
        <f t="shared" si="41"/>
        <v>54728</v>
      </c>
      <c r="Q418" s="39">
        <f>IF(OR(N417=0,N417="",O418=""),"",IF(N418&lt;0,"",VLOOKUP(O418,system2!$A$2:$B$36,2,FALSE)))</f>
        <v>1.8499999999999999E-2</v>
      </c>
      <c r="R418" s="40">
        <f t="shared" si="42"/>
        <v>579736</v>
      </c>
      <c r="S418" s="40">
        <f>IF(OR(N417=0,N417="",O418=""),"",IF(R418&lt;VLOOKUP(O418,system2!$A$2:$F$36,6,FALSE),R418,VLOOKUP(O418,system2!$A$2:$F$36,6,FALSE)))</f>
        <v>116484</v>
      </c>
      <c r="T418" s="40">
        <f t="shared" si="43"/>
        <v>893</v>
      </c>
      <c r="U418" s="40">
        <f t="shared" si="44"/>
        <v>115591</v>
      </c>
      <c r="V418" s="40">
        <f t="shared" si="45"/>
        <v>0</v>
      </c>
      <c r="W418" s="250"/>
      <c r="X418" s="33">
        <v>0</v>
      </c>
      <c r="Y418" s="261"/>
      <c r="Z418" s="7"/>
    </row>
    <row r="419" spans="13:26" x14ac:dyDescent="0.2">
      <c r="M419" s="36">
        <v>417</v>
      </c>
      <c r="N419" s="51">
        <f t="shared" si="40"/>
        <v>4</v>
      </c>
      <c r="O419" s="51">
        <f>IF(OR(N418=0,N418=""),"",IF($C$7&lt;system2!I418,"",system2!I418))</f>
        <v>35</v>
      </c>
      <c r="P419" s="125">
        <f t="shared" si="41"/>
        <v>54758</v>
      </c>
      <c r="Q419" s="52">
        <f>IF(OR(N418=0,N418="",O419=""),"",IF(N419&lt;0,"",VLOOKUP(O419,system2!$A$2:$B$36,2,FALSE)))</f>
        <v>1.8499999999999999E-2</v>
      </c>
      <c r="R419" s="53">
        <f t="shared" si="42"/>
        <v>464145</v>
      </c>
      <c r="S419" s="53">
        <f>IF(OR(N418=0,N418="",O419=""),"",IF(R419&lt;VLOOKUP(O419,system2!$A$2:$F$36,6,FALSE),R419,VLOOKUP(O419,system2!$A$2:$F$36,6,FALSE)))</f>
        <v>116484</v>
      </c>
      <c r="T419" s="53">
        <f t="shared" si="43"/>
        <v>715</v>
      </c>
      <c r="U419" s="53">
        <f t="shared" si="44"/>
        <v>115769</v>
      </c>
      <c r="V419" s="53">
        <f t="shared" si="45"/>
        <v>0</v>
      </c>
      <c r="W419" s="250"/>
      <c r="X419" s="33">
        <v>0</v>
      </c>
      <c r="Y419" s="261"/>
      <c r="Z419" s="7"/>
    </row>
    <row r="420" spans="13:26" x14ac:dyDescent="0.2">
      <c r="M420" s="37">
        <v>418</v>
      </c>
      <c r="N420" s="38">
        <f t="shared" si="40"/>
        <v>3</v>
      </c>
      <c r="O420" s="38">
        <f>IF(OR(N419=0,N419=""),"",IF($C$7&lt;system2!I419,"",system2!I419))</f>
        <v>35</v>
      </c>
      <c r="P420" s="124">
        <f t="shared" si="41"/>
        <v>54789</v>
      </c>
      <c r="Q420" s="39">
        <f>IF(OR(N419=0,N419="",O420=""),"",IF(N420&lt;0,"",VLOOKUP(O420,system2!$A$2:$B$36,2,FALSE)))</f>
        <v>1.8499999999999999E-2</v>
      </c>
      <c r="R420" s="40">
        <f t="shared" si="42"/>
        <v>348376</v>
      </c>
      <c r="S420" s="40">
        <f>IF(OR(N419=0,N419="",O420=""),"",IF(R420&lt;VLOOKUP(O420,system2!$A$2:$F$36,6,FALSE),R420,VLOOKUP(O420,system2!$A$2:$F$36,6,FALSE)))</f>
        <v>116484</v>
      </c>
      <c r="T420" s="40">
        <f t="shared" si="43"/>
        <v>537</v>
      </c>
      <c r="U420" s="40">
        <f t="shared" si="44"/>
        <v>115947</v>
      </c>
      <c r="V420" s="40">
        <f t="shared" si="45"/>
        <v>0</v>
      </c>
      <c r="W420" s="250"/>
      <c r="X420" s="33">
        <v>0</v>
      </c>
      <c r="Y420" s="261"/>
      <c r="Z420" s="7"/>
    </row>
    <row r="421" spans="13:26" x14ac:dyDescent="0.2">
      <c r="M421" s="36">
        <v>419</v>
      </c>
      <c r="N421" s="51">
        <f t="shared" si="40"/>
        <v>2</v>
      </c>
      <c r="O421" s="51">
        <f>IF(OR(N420=0,N420=""),"",IF($C$7&lt;system2!I420,"",system2!I420))</f>
        <v>35</v>
      </c>
      <c r="P421" s="125">
        <f t="shared" si="41"/>
        <v>54820</v>
      </c>
      <c r="Q421" s="52">
        <f>IF(OR(N420=0,N420="",O421=""),"",IF(N421&lt;0,"",VLOOKUP(O421,system2!$A$2:$B$36,2,FALSE)))</f>
        <v>1.8499999999999999E-2</v>
      </c>
      <c r="R421" s="53">
        <f t="shared" si="42"/>
        <v>232429</v>
      </c>
      <c r="S421" s="53">
        <f>IF(OR(N420=0,N420="",O421=""),"",IF(R421&lt;VLOOKUP(O421,system2!$A$2:$F$36,6,FALSE),R421,VLOOKUP(O421,system2!$A$2:$F$36,6,FALSE)))</f>
        <v>116484</v>
      </c>
      <c r="T421" s="53">
        <f t="shared" si="43"/>
        <v>358</v>
      </c>
      <c r="U421" s="53">
        <f t="shared" si="44"/>
        <v>116126</v>
      </c>
      <c r="V421" s="53">
        <f t="shared" si="45"/>
        <v>0</v>
      </c>
      <c r="W421" s="250"/>
      <c r="X421" s="33">
        <v>0</v>
      </c>
      <c r="Y421" s="261"/>
      <c r="Z421" s="7"/>
    </row>
    <row r="422" spans="13:26" ht="13.5" thickBot="1" x14ac:dyDescent="0.25">
      <c r="M422" s="155">
        <v>420</v>
      </c>
      <c r="N422" s="156">
        <f t="shared" si="40"/>
        <v>1</v>
      </c>
      <c r="O422" s="156">
        <f>IF(OR(N421=0,N421=""),"",IF($C$7&lt;system2!I421,"",system2!I421))</f>
        <v>35</v>
      </c>
      <c r="P422" s="157">
        <f t="shared" si="41"/>
        <v>54848</v>
      </c>
      <c r="Q422" s="158">
        <f>IF(OR(N421=0,N421="",O422=""),"",IF(N422&lt;0,"",VLOOKUP(O422,system2!$A$2:$B$36,2,FALSE)))</f>
        <v>1.8499999999999999E-2</v>
      </c>
      <c r="R422" s="159">
        <f t="shared" si="42"/>
        <v>116303</v>
      </c>
      <c r="S422" s="159">
        <f>IF(OR(N421=0,N421="",O422=""),"",IF(R422&lt;VLOOKUP(O422,system2!$A$2:$F$36,6,FALSE),R422,VLOOKUP(O422,system2!$A$2:$F$36,6,FALSE)))</f>
        <v>116303</v>
      </c>
      <c r="T422" s="159">
        <f t="shared" si="43"/>
        <v>179</v>
      </c>
      <c r="U422" s="159">
        <f t="shared" si="44"/>
        <v>116124</v>
      </c>
      <c r="V422" s="159">
        <f t="shared" si="45"/>
        <v>0</v>
      </c>
      <c r="W422" s="252"/>
      <c r="X422" s="47">
        <v>0</v>
      </c>
      <c r="Y422" s="266"/>
      <c r="Z422" s="7"/>
    </row>
    <row r="426" spans="13:26" x14ac:dyDescent="0.2">
      <c r="W426" s="17"/>
    </row>
    <row r="427" spans="13:26" x14ac:dyDescent="0.2">
      <c r="W427" s="17"/>
    </row>
    <row r="428" spans="13:26" x14ac:dyDescent="0.2">
      <c r="W428" s="17"/>
    </row>
    <row r="429" spans="13:26" x14ac:dyDescent="0.2">
      <c r="W429" s="17"/>
    </row>
    <row r="430" spans="13:26" x14ac:dyDescent="0.2">
      <c r="W430" s="17"/>
    </row>
    <row r="431" spans="13:26" x14ac:dyDescent="0.2">
      <c r="W431" s="17"/>
    </row>
    <row r="432" spans="13:26" x14ac:dyDescent="0.2">
      <c r="W432" s="17"/>
    </row>
    <row r="433" spans="23:23" x14ac:dyDescent="0.2">
      <c r="W433" s="17"/>
    </row>
    <row r="434" spans="23:23" x14ac:dyDescent="0.2">
      <c r="W434" s="17"/>
    </row>
    <row r="435" spans="23:23" x14ac:dyDescent="0.2">
      <c r="W435" s="17"/>
    </row>
    <row r="436" spans="23:23" x14ac:dyDescent="0.2">
      <c r="W436" s="17"/>
    </row>
    <row r="437" spans="23:23" x14ac:dyDescent="0.2">
      <c r="W437" s="17"/>
    </row>
  </sheetData>
  <mergeCells count="83">
    <mergeCell ref="W315:W326"/>
    <mergeCell ref="Y315:Y326"/>
    <mergeCell ref="W327:W338"/>
    <mergeCell ref="Y327:Y338"/>
    <mergeCell ref="W339:W350"/>
    <mergeCell ref="Y339:Y350"/>
    <mergeCell ref="W411:W422"/>
    <mergeCell ref="Y411:Y422"/>
    <mergeCell ref="W351:W362"/>
    <mergeCell ref="Y351:Y362"/>
    <mergeCell ref="W363:W374"/>
    <mergeCell ref="Y363:Y374"/>
    <mergeCell ref="W375:W386"/>
    <mergeCell ref="Y375:Y386"/>
    <mergeCell ref="W387:W398"/>
    <mergeCell ref="Y387:Y398"/>
    <mergeCell ref="W399:W410"/>
    <mergeCell ref="Y399:Y410"/>
    <mergeCell ref="Y303:Y314"/>
    <mergeCell ref="W243:W254"/>
    <mergeCell ref="Y243:Y254"/>
    <mergeCell ref="W255:W266"/>
    <mergeCell ref="Y255:Y266"/>
    <mergeCell ref="W267:W278"/>
    <mergeCell ref="Y267:Y278"/>
    <mergeCell ref="W279:W290"/>
    <mergeCell ref="Y279:Y290"/>
    <mergeCell ref="W291:W302"/>
    <mergeCell ref="Y291:Y302"/>
    <mergeCell ref="W303:W314"/>
    <mergeCell ref="W207:W218"/>
    <mergeCell ref="Y207:Y218"/>
    <mergeCell ref="W219:W230"/>
    <mergeCell ref="Y219:Y230"/>
    <mergeCell ref="W231:W242"/>
    <mergeCell ref="Y231:Y242"/>
    <mergeCell ref="W171:W182"/>
    <mergeCell ref="Y171:Y182"/>
    <mergeCell ref="W183:W194"/>
    <mergeCell ref="Y183:Y194"/>
    <mergeCell ref="W195:W206"/>
    <mergeCell ref="Y195:Y206"/>
    <mergeCell ref="W135:W146"/>
    <mergeCell ref="Y135:Y146"/>
    <mergeCell ref="W147:W158"/>
    <mergeCell ref="Y147:Y158"/>
    <mergeCell ref="W159:W170"/>
    <mergeCell ref="Y159:Y170"/>
    <mergeCell ref="W99:W110"/>
    <mergeCell ref="Y99:Y110"/>
    <mergeCell ref="W111:W122"/>
    <mergeCell ref="Y111:Y122"/>
    <mergeCell ref="W123:W134"/>
    <mergeCell ref="Y123:Y134"/>
    <mergeCell ref="W63:W74"/>
    <mergeCell ref="Y63:Y74"/>
    <mergeCell ref="W75:W86"/>
    <mergeCell ref="Y75:Y86"/>
    <mergeCell ref="W87:W98"/>
    <mergeCell ref="Y87:Y98"/>
    <mergeCell ref="W27:W38"/>
    <mergeCell ref="Y27:Y38"/>
    <mergeCell ref="W39:W50"/>
    <mergeCell ref="Y39:Y50"/>
    <mergeCell ref="W51:W62"/>
    <mergeCell ref="Y51:Y62"/>
    <mergeCell ref="W15:W26"/>
    <mergeCell ref="Y15:Y26"/>
    <mergeCell ref="B17:C17"/>
    <mergeCell ref="F17:G17"/>
    <mergeCell ref="I17:J17"/>
    <mergeCell ref="D20:D22"/>
    <mergeCell ref="B1:K1"/>
    <mergeCell ref="M1:U1"/>
    <mergeCell ref="V1:Y1"/>
    <mergeCell ref="W3:W14"/>
    <mergeCell ref="Y3:Y14"/>
    <mergeCell ref="B4:F4"/>
    <mergeCell ref="E5:F5"/>
    <mergeCell ref="C10:D10"/>
    <mergeCell ref="E10:F10"/>
    <mergeCell ref="B2:G2"/>
    <mergeCell ref="H2:J2"/>
  </mergeCells>
  <phoneticPr fontId="2"/>
  <hyperlinks>
    <hyperlink ref="V1:Y1" r:id="rId1" display="Created by　さすけ"/>
    <hyperlink ref="B2:G2" r:id="rId2" display="Excelシートの使用方法についてはここをクリック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5</xdr:col>
                    <xdr:colOff>69850</xdr:colOff>
                    <xdr:row>4</xdr:row>
                    <xdr:rowOff>184150</xdr:rowOff>
                  </from>
                  <to>
                    <xdr:col>5</xdr:col>
                    <xdr:colOff>679450</xdr:colOff>
                    <xdr:row>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defaultSize="0" autoFill="0" autoLine="0" autoPict="0">
                <anchor moveWithCells="1">
                  <from>
                    <xdr:col>5</xdr:col>
                    <xdr:colOff>69850</xdr:colOff>
                    <xdr:row>5</xdr:row>
                    <xdr:rowOff>203200</xdr:rowOff>
                  </from>
                  <to>
                    <xdr:col>5</xdr:col>
                    <xdr:colOff>685800</xdr:colOff>
                    <xdr:row>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Check Box 3">
              <controlPr defaultSize="0" autoFill="0" autoLine="0" autoPict="0">
                <anchor moveWithCells="1">
                  <from>
                    <xdr:col>5</xdr:col>
                    <xdr:colOff>69850</xdr:colOff>
                    <xdr:row>6</xdr:row>
                    <xdr:rowOff>184150</xdr:rowOff>
                  </from>
                  <to>
                    <xdr:col>5</xdr:col>
                    <xdr:colOff>685800</xdr:colOff>
                    <xdr:row>8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AA437"/>
  <sheetViews>
    <sheetView workbookViewId="0">
      <selection activeCell="I37" sqref="I36:I37"/>
    </sheetView>
  </sheetViews>
  <sheetFormatPr defaultColWidth="8.90625" defaultRowHeight="13" x14ac:dyDescent="0.2"/>
  <cols>
    <col min="1" max="1" width="3.6328125" customWidth="1"/>
    <col min="2" max="2" width="14.36328125" bestFit="1" customWidth="1"/>
    <col min="3" max="4" width="11.90625" bestFit="1" customWidth="1"/>
    <col min="5" max="5" width="12.36328125" bestFit="1" customWidth="1"/>
    <col min="6" max="6" width="9.36328125" bestFit="1" customWidth="1"/>
    <col min="7" max="7" width="12.36328125" customWidth="1"/>
    <col min="8" max="8" width="11.6328125" bestFit="1" customWidth="1"/>
    <col min="9" max="9" width="13" bestFit="1" customWidth="1"/>
    <col min="10" max="11" width="13" customWidth="1"/>
    <col min="12" max="12" width="3" customWidth="1"/>
    <col min="14" max="14" width="16.08984375" bestFit="1" customWidth="1"/>
    <col min="16" max="16" width="11.36328125" style="3" bestFit="1" customWidth="1"/>
    <col min="18" max="18" width="10.6328125" style="1" bestFit="1" customWidth="1"/>
    <col min="19" max="20" width="10.453125" style="1" customWidth="1"/>
    <col min="21" max="21" width="9.08984375" style="1" customWidth="1"/>
    <col min="22" max="22" width="10" style="1" customWidth="1"/>
    <col min="23" max="23" width="11.6328125" style="1" hidden="1" customWidth="1"/>
    <col min="24" max="24" width="9.6328125" style="1" bestFit="1" customWidth="1"/>
    <col min="25" max="25" width="7.90625" style="1" bestFit="1" customWidth="1"/>
    <col min="27" max="27" width="10.08984375" bestFit="1" customWidth="1"/>
  </cols>
  <sheetData>
    <row r="1" spans="2:27" ht="27.75" customHeight="1" thickBot="1" x14ac:dyDescent="0.25">
      <c r="B1" s="286" t="str">
        <f>"比較2：フラット35シミュレーション(要約："&amp;system3!AM6&amp;")"</f>
        <v>比較2：フラット35シミュレーション(要約：団信あり[３大疾病保障付])</v>
      </c>
      <c r="C1" s="286"/>
      <c r="D1" s="286"/>
      <c r="E1" s="286"/>
      <c r="F1" s="286"/>
      <c r="G1" s="286"/>
      <c r="H1" s="286"/>
      <c r="I1" s="286"/>
      <c r="J1" s="286"/>
      <c r="K1" s="286"/>
      <c r="M1" s="285" t="str">
        <f>"比較2：フラット35シミュレーション(明細："&amp;system3!AM6&amp;")"</f>
        <v>比較2：フラット35シミュレーション(明細：団信あり[３大疾病保障付])</v>
      </c>
      <c r="N1" s="285"/>
      <c r="O1" s="285"/>
      <c r="P1" s="285"/>
      <c r="Q1" s="285"/>
      <c r="R1" s="285"/>
      <c r="S1" s="285"/>
      <c r="T1" s="285"/>
      <c r="U1" s="285"/>
      <c r="V1" s="284" t="s">
        <v>58</v>
      </c>
      <c r="W1" s="284"/>
      <c r="X1" s="284"/>
      <c r="Y1" s="284"/>
    </row>
    <row r="2" spans="2:27" x14ac:dyDescent="0.2">
      <c r="B2" s="284" t="s">
        <v>78</v>
      </c>
      <c r="C2" s="284"/>
      <c r="D2" s="284"/>
      <c r="E2" s="284"/>
      <c r="F2" s="284"/>
      <c r="G2" s="284"/>
      <c r="H2" s="290" t="str">
        <f>メイン!H2</f>
        <v>Produced by　さすけ</v>
      </c>
      <c r="I2" s="290"/>
      <c r="J2" s="290"/>
      <c r="K2" t="str">
        <f>メイン!K2</f>
        <v>(v0.8.0)</v>
      </c>
      <c r="M2" s="56" t="s">
        <v>10</v>
      </c>
      <c r="N2" s="57" t="s">
        <v>22</v>
      </c>
      <c r="O2" s="57" t="s">
        <v>2</v>
      </c>
      <c r="P2" s="58" t="s">
        <v>3</v>
      </c>
      <c r="Q2" s="57" t="s">
        <v>4</v>
      </c>
      <c r="R2" s="59" t="s">
        <v>13</v>
      </c>
      <c r="S2" s="59" t="s">
        <v>14</v>
      </c>
      <c r="T2" s="59" t="s">
        <v>16</v>
      </c>
      <c r="U2" s="59" t="s">
        <v>17</v>
      </c>
      <c r="V2" s="59" t="s">
        <v>12</v>
      </c>
      <c r="W2" s="59" t="s">
        <v>28</v>
      </c>
      <c r="X2" s="59" t="s">
        <v>29</v>
      </c>
      <c r="Y2" s="60" t="s">
        <v>39</v>
      </c>
      <c r="AA2" s="14"/>
    </row>
    <row r="3" spans="2:27" ht="13.5" thickBot="1" x14ac:dyDescent="0.25">
      <c r="M3" s="35">
        <v>1</v>
      </c>
      <c r="N3" s="48">
        <f>ROUND(NPER(Q3/12,-1*S3,R3,0,0),0)</f>
        <v>420</v>
      </c>
      <c r="O3" s="48">
        <v>1</v>
      </c>
      <c r="P3" s="123">
        <f>IF(O3="","",C6)</f>
        <v>42095</v>
      </c>
      <c r="Q3" s="49">
        <f>IF(O3="","",VLOOKUP(O3,system3!$A$2:$B$36,2,FALSE))</f>
        <v>8.5000000000000006E-3</v>
      </c>
      <c r="R3" s="50">
        <f>ROUNDDOWN(C5,0)</f>
        <v>37500000</v>
      </c>
      <c r="S3" s="50">
        <f>IF(OR(N2=0,N2=""),"",IF(R3&lt;VLOOKUP(O3,system3!$A$2:$F$36,6,FALSE),R3,VLOOKUP(O3,system3!$A$2:$F$36,6,FALSE)))</f>
        <v>103255</v>
      </c>
      <c r="T3" s="50">
        <f>IF(O3="","",ROUNDDOWN(R3*Q3/12,0))</f>
        <v>26562</v>
      </c>
      <c r="U3" s="50">
        <f>IF(O3="","",ROUNDDOWN(S3-T3,0))</f>
        <v>76693</v>
      </c>
      <c r="V3" s="50">
        <f>W3+X3</f>
        <v>0</v>
      </c>
      <c r="W3" s="249">
        <f>IF(ISNA(VLOOKUP(O3,$B$28:$C$62,2,FALSE)),0,VLOOKUP(O3,$B$28:$C$62,2,FALSE))</f>
        <v>0</v>
      </c>
      <c r="X3" s="32">
        <v>0</v>
      </c>
      <c r="Y3" s="260">
        <f>IF(O3="","",ROUND(system3!$AJ$5/100*R3,-2))</f>
        <v>205100</v>
      </c>
      <c r="Z3" s="7"/>
      <c r="AA3" s="6"/>
    </row>
    <row r="4" spans="2:27" ht="16.5" customHeight="1" thickBot="1" x14ac:dyDescent="0.25">
      <c r="B4" s="298" t="s">
        <v>55</v>
      </c>
      <c r="C4" s="299"/>
      <c r="D4" s="299"/>
      <c r="E4" s="299"/>
      <c r="F4" s="300"/>
      <c r="M4" s="37">
        <v>2</v>
      </c>
      <c r="N4" s="38">
        <f t="shared" ref="N4:N67" si="0">IF(OR(N3=0,N3=""),"",IF(V3=0,N3-1,IF(ROUND(NPER(Q3/12,-1*S3,R4,0,0),0)&gt;=N3,N3-1,ROUND(NPER(Q3/12,-1*S3,R4,0,0),0))))</f>
        <v>419</v>
      </c>
      <c r="O4" s="38">
        <f>IF(OR(N3=0,N3=""),"",IF($C$7&lt;system3!I3,"",system3!I3))</f>
        <v>1</v>
      </c>
      <c r="P4" s="124">
        <f t="shared" ref="P4:P67" si="1">IF(OR(N3=0,N3="",O4=""),"",IF(N4&lt;0,"",EDATE(P3,1)))</f>
        <v>42125</v>
      </c>
      <c r="Q4" s="39">
        <f>IF(OR(N3=0,N3="",O4=""),"",IF(N4&lt;0,"",VLOOKUP(O4,system3!$A$2:$B$36,2,FALSE)))</f>
        <v>8.5000000000000006E-3</v>
      </c>
      <c r="R4" s="40">
        <f t="shared" ref="R4:R67" si="2">IF(OR(N3=0,N3="",O4=""),"",IF(ISERR(ROUNDDOWN(R3-U3-V3,0)),"",ROUNDDOWN(R3-U3-V3,0)))</f>
        <v>37423307</v>
      </c>
      <c r="S4" s="40">
        <f>IF(OR(N3=0,N3="",O4=""),"",IF(R4&lt;VLOOKUP(O4,system3!$A$2:$F$36,6,FALSE),R4,VLOOKUP(O4,system3!$A$2:$F$36,6,FALSE)))</f>
        <v>103255</v>
      </c>
      <c r="T4" s="40">
        <f t="shared" ref="T4:T67" si="3">IF(OR(N3=0,N3="",O4=""),"",IF(N4&lt;0,"",ROUNDDOWN(R4*Q4/12,0)))</f>
        <v>26508</v>
      </c>
      <c r="U4" s="40">
        <f t="shared" ref="U4:U67" si="4">IF(OR(N3=0,N3="",O4=""),"",IF(R4&lt;U3,R4,IF(N4&lt;0,"",ROUNDDOWN(S4-T4,0))))</f>
        <v>76747</v>
      </c>
      <c r="V4" s="40">
        <f t="shared" ref="V4:V67" si="5">IF(OR(N3=0,N3="",O4=""),"",W4+X4)</f>
        <v>0</v>
      </c>
      <c r="W4" s="250"/>
      <c r="X4" s="33">
        <v>0</v>
      </c>
      <c r="Y4" s="261"/>
      <c r="Z4" s="7"/>
    </row>
    <row r="5" spans="2:27" ht="16.5" customHeight="1" x14ac:dyDescent="0.2">
      <c r="B5" s="65" t="s">
        <v>0</v>
      </c>
      <c r="C5" s="66">
        <f>メイン!$C$5</f>
        <v>37500000</v>
      </c>
      <c r="D5" s="67" t="s">
        <v>8</v>
      </c>
      <c r="E5" s="258" t="s">
        <v>56</v>
      </c>
      <c r="F5" s="259"/>
      <c r="M5" s="36">
        <v>3</v>
      </c>
      <c r="N5" s="51">
        <f t="shared" si="0"/>
        <v>418</v>
      </c>
      <c r="O5" s="51">
        <f>IF(OR(N4=0,N4=""),"",IF($C$7&lt;system3!I4,"",system3!I4))</f>
        <v>1</v>
      </c>
      <c r="P5" s="125">
        <f t="shared" si="1"/>
        <v>42156</v>
      </c>
      <c r="Q5" s="52">
        <f>IF(OR(N4=0,N4="",O5=""),"",IF(N5&lt;0,"",VLOOKUP(O5,system3!$A$2:$B$36,2,FALSE)))</f>
        <v>8.5000000000000006E-3</v>
      </c>
      <c r="R5" s="53">
        <f t="shared" si="2"/>
        <v>37346560</v>
      </c>
      <c r="S5" s="53">
        <f>IF(OR(N4=0,N4="",O5=""),"",IF(R5&lt;VLOOKUP(O5,system3!$A$2:$F$36,6,FALSE),R5,VLOOKUP(O5,system3!$A$2:$F$36,6,FALSE)))</f>
        <v>103255</v>
      </c>
      <c r="T5" s="53">
        <f t="shared" si="3"/>
        <v>26453</v>
      </c>
      <c r="U5" s="53">
        <f t="shared" si="4"/>
        <v>76802</v>
      </c>
      <c r="V5" s="53">
        <f t="shared" si="5"/>
        <v>0</v>
      </c>
      <c r="W5" s="250"/>
      <c r="X5" s="33">
        <v>0</v>
      </c>
      <c r="Y5" s="261"/>
      <c r="Z5" s="7"/>
    </row>
    <row r="6" spans="2:27" ht="16.5" customHeight="1" x14ac:dyDescent="0.2">
      <c r="B6" s="27" t="s">
        <v>1</v>
      </c>
      <c r="C6" s="68">
        <f>メイン!C6</f>
        <v>42095</v>
      </c>
      <c r="D6" s="69"/>
      <c r="E6" s="74" t="s">
        <v>31</v>
      </c>
      <c r="F6" s="175"/>
      <c r="M6" s="37">
        <v>4</v>
      </c>
      <c r="N6" s="38">
        <f t="shared" si="0"/>
        <v>417</v>
      </c>
      <c r="O6" s="38">
        <f>IF(OR(N5=0,N5=""),"",IF($C$7&lt;system3!I5,"",system3!I5))</f>
        <v>1</v>
      </c>
      <c r="P6" s="124">
        <f t="shared" si="1"/>
        <v>42186</v>
      </c>
      <c r="Q6" s="39">
        <f>IF(OR(N5=0,N5="",O6=""),"",IF(N6&lt;0,"",VLOOKUP(O6,system3!$A$2:$B$36,2,FALSE)))</f>
        <v>8.5000000000000006E-3</v>
      </c>
      <c r="R6" s="40">
        <f t="shared" si="2"/>
        <v>37269758</v>
      </c>
      <c r="S6" s="40">
        <f>IF(OR(N5=0,N5="",O6=""),"",IF(R6&lt;VLOOKUP(O6,system3!$A$2:$F$36,6,FALSE),R6,VLOOKUP(O6,system3!$A$2:$F$36,6,FALSE)))</f>
        <v>103255</v>
      </c>
      <c r="T6" s="40">
        <f t="shared" si="3"/>
        <v>26399</v>
      </c>
      <c r="U6" s="40">
        <f t="shared" si="4"/>
        <v>76856</v>
      </c>
      <c r="V6" s="40">
        <f t="shared" si="5"/>
        <v>0</v>
      </c>
      <c r="W6" s="250"/>
      <c r="X6" s="33">
        <v>0</v>
      </c>
      <c r="Y6" s="261"/>
      <c r="Z6" s="7"/>
    </row>
    <row r="7" spans="2:27" ht="16.5" customHeight="1" x14ac:dyDescent="0.2">
      <c r="B7" s="27" t="s">
        <v>7</v>
      </c>
      <c r="C7" s="70">
        <f>メイン!C7</f>
        <v>35</v>
      </c>
      <c r="D7" s="71" t="s">
        <v>2</v>
      </c>
      <c r="E7" s="27" t="s">
        <v>45</v>
      </c>
      <c r="F7" s="176"/>
      <c r="M7" s="36">
        <v>5</v>
      </c>
      <c r="N7" s="51">
        <f t="shared" si="0"/>
        <v>416</v>
      </c>
      <c r="O7" s="51">
        <f>IF(OR(N6=0,N6=""),"",IF($C$7&lt;system3!I6,"",system3!I6))</f>
        <v>1</v>
      </c>
      <c r="P7" s="125">
        <f t="shared" si="1"/>
        <v>42217</v>
      </c>
      <c r="Q7" s="52">
        <f>IF(OR(N6=0,N6="",O7=""),"",IF(N7&lt;0,"",VLOOKUP(O7,system3!$A$2:$B$36,2,FALSE)))</f>
        <v>8.5000000000000006E-3</v>
      </c>
      <c r="R7" s="53">
        <f t="shared" si="2"/>
        <v>37192902</v>
      </c>
      <c r="S7" s="53">
        <f>IF(OR(N6=0,N6="",O7=""),"",IF(R7&lt;VLOOKUP(O7,system3!$A$2:$F$36,6,FALSE),R7,VLOOKUP(O7,system3!$A$2:$F$36,6,FALSE)))</f>
        <v>103255</v>
      </c>
      <c r="T7" s="53">
        <f t="shared" si="3"/>
        <v>26344</v>
      </c>
      <c r="U7" s="53">
        <f t="shared" si="4"/>
        <v>76911</v>
      </c>
      <c r="V7" s="53">
        <f t="shared" si="5"/>
        <v>0</v>
      </c>
      <c r="W7" s="250"/>
      <c r="X7" s="33">
        <v>0</v>
      </c>
      <c r="Y7" s="261"/>
      <c r="Z7" s="7"/>
    </row>
    <row r="8" spans="2:27" ht="13.5" thickBot="1" x14ac:dyDescent="0.25">
      <c r="B8" s="45" t="s">
        <v>25</v>
      </c>
      <c r="C8" s="72">
        <f>メイン!C8</f>
        <v>0.4</v>
      </c>
      <c r="D8" s="73" t="s">
        <v>26</v>
      </c>
      <c r="E8" s="45" t="s">
        <v>41</v>
      </c>
      <c r="F8" s="177"/>
      <c r="G8" s="61" t="str">
        <f>IF(AND(system3!AK3=TRUE,system3!AK4=TRUE),"デュエットと３大疾病は併用できません。３大疾病を無視しします。","")</f>
        <v/>
      </c>
      <c r="M8" s="37">
        <v>6</v>
      </c>
      <c r="N8" s="38">
        <f t="shared" si="0"/>
        <v>415</v>
      </c>
      <c r="O8" s="38">
        <f>IF(OR(N7=0,N7=""),"",IF($C$7&lt;system3!I7,"",system3!I7))</f>
        <v>1</v>
      </c>
      <c r="P8" s="124">
        <f t="shared" si="1"/>
        <v>42248</v>
      </c>
      <c r="Q8" s="39">
        <f>IF(OR(N7=0,N7="",O8=""),"",IF(N8&lt;0,"",VLOOKUP(O8,system3!$A$2:$B$36,2,FALSE)))</f>
        <v>8.5000000000000006E-3</v>
      </c>
      <c r="R8" s="40">
        <f t="shared" si="2"/>
        <v>37115991</v>
      </c>
      <c r="S8" s="40">
        <f>IF(OR(N7=0,N7="",O8=""),"",IF(R8&lt;VLOOKUP(O8,system3!$A$2:$F$36,6,FALSE),R8,VLOOKUP(O8,system3!$A$2:$F$36,6,FALSE)))</f>
        <v>103255</v>
      </c>
      <c r="T8" s="40">
        <f t="shared" si="3"/>
        <v>26290</v>
      </c>
      <c r="U8" s="40">
        <f t="shared" si="4"/>
        <v>76965</v>
      </c>
      <c r="V8" s="40">
        <f t="shared" si="5"/>
        <v>0</v>
      </c>
      <c r="W8" s="250"/>
      <c r="X8" s="33">
        <v>0</v>
      </c>
      <c r="Y8" s="261"/>
      <c r="Z8" s="7"/>
    </row>
    <row r="9" spans="2:27" ht="13.5" thickBot="1" x14ac:dyDescent="0.25">
      <c r="M9" s="36">
        <v>7</v>
      </c>
      <c r="N9" s="51">
        <f t="shared" si="0"/>
        <v>414</v>
      </c>
      <c r="O9" s="51">
        <f>IF(OR(N8=0,N8=""),"",IF($C$7&lt;system3!I8,"",system3!I8))</f>
        <v>1</v>
      </c>
      <c r="P9" s="125">
        <f t="shared" si="1"/>
        <v>42278</v>
      </c>
      <c r="Q9" s="52">
        <f>IF(OR(N8=0,N8="",O9=""),"",IF(N9&lt;0,"",VLOOKUP(O9,system3!$A$2:$B$36,2,FALSE)))</f>
        <v>8.5000000000000006E-3</v>
      </c>
      <c r="R9" s="53">
        <f t="shared" si="2"/>
        <v>37039026</v>
      </c>
      <c r="S9" s="53">
        <f>IF(OR(N8=0,N8="",O9=""),"",IF(R9&lt;VLOOKUP(O9,system3!$A$2:$F$36,6,FALSE),R9,VLOOKUP(O9,system3!$A$2:$F$36,6,FALSE)))</f>
        <v>103255</v>
      </c>
      <c r="T9" s="53">
        <f t="shared" si="3"/>
        <v>26235</v>
      </c>
      <c r="U9" s="53">
        <f t="shared" si="4"/>
        <v>77020</v>
      </c>
      <c r="V9" s="53">
        <f t="shared" si="5"/>
        <v>0</v>
      </c>
      <c r="W9" s="250"/>
      <c r="X9" s="33">
        <v>0</v>
      </c>
      <c r="Y9" s="261"/>
      <c r="Z9" s="7"/>
    </row>
    <row r="10" spans="2:27" x14ac:dyDescent="0.2">
      <c r="B10" s="208"/>
      <c r="C10" s="301" t="s">
        <v>5</v>
      </c>
      <c r="D10" s="301"/>
      <c r="E10" s="301" t="s">
        <v>6</v>
      </c>
      <c r="F10" s="301"/>
      <c r="G10" s="209" t="s">
        <v>4</v>
      </c>
      <c r="H10" s="210" t="s">
        <v>24</v>
      </c>
      <c r="I10" s="210" t="s">
        <v>33</v>
      </c>
      <c r="J10" s="210" t="s">
        <v>35</v>
      </c>
      <c r="K10" s="211" t="s">
        <v>36</v>
      </c>
      <c r="M10" s="37">
        <v>8</v>
      </c>
      <c r="N10" s="38">
        <f t="shared" si="0"/>
        <v>413</v>
      </c>
      <c r="O10" s="38">
        <f>IF(OR(N9=0,N9=""),"",IF($C$7&lt;system3!I9,"",system3!I9))</f>
        <v>1</v>
      </c>
      <c r="P10" s="124">
        <f t="shared" si="1"/>
        <v>42309</v>
      </c>
      <c r="Q10" s="39">
        <f>IF(OR(N9=0,N9="",O10=""),"",IF(N10&lt;0,"",VLOOKUP(O10,system3!$A$2:$B$36,2,FALSE)))</f>
        <v>8.5000000000000006E-3</v>
      </c>
      <c r="R10" s="40">
        <f t="shared" si="2"/>
        <v>36962006</v>
      </c>
      <c r="S10" s="40">
        <f>IF(OR(N9=0,N9="",O10=""),"",IF(R10&lt;VLOOKUP(O10,system3!$A$2:$F$36,6,FALSE),R10,VLOOKUP(O10,system3!$A$2:$F$36,6,FALSE)))</f>
        <v>103255</v>
      </c>
      <c r="T10" s="40">
        <f t="shared" si="3"/>
        <v>26181</v>
      </c>
      <c r="U10" s="40">
        <f t="shared" si="4"/>
        <v>77074</v>
      </c>
      <c r="V10" s="40">
        <f t="shared" si="5"/>
        <v>0</v>
      </c>
      <c r="W10" s="250"/>
      <c r="X10" s="33">
        <v>0</v>
      </c>
      <c r="Y10" s="261"/>
      <c r="Z10" s="7"/>
    </row>
    <row r="11" spans="2:27" x14ac:dyDescent="0.2">
      <c r="B11" s="26" t="s">
        <v>11</v>
      </c>
      <c r="C11" s="90">
        <v>1</v>
      </c>
      <c r="D11" s="91" t="str">
        <f>IF(C11="","","年目から")</f>
        <v>年目から</v>
      </c>
      <c r="E11" s="92">
        <f>IF(メイン!E11="","",メイン!E11)</f>
        <v>5</v>
      </c>
      <c r="F11" s="91" t="str">
        <f>IF(C11="","","年目まで")</f>
        <v>年目まで</v>
      </c>
      <c r="G11" s="85">
        <f>IF(メイン!G11="","",メイン!G11)</f>
        <v>8.5000000000000006E-3</v>
      </c>
      <c r="H11" s="31">
        <f>IF(G11="","",VLOOKUP(G11,$Q$3:$S$422,3,FALSE))</f>
        <v>103255</v>
      </c>
      <c r="I11" s="31">
        <f>VLOOKUP(C11,$O$3:$Y$422,11,FALSE)/12</f>
        <v>17091.666666666668</v>
      </c>
      <c r="J11" s="100">
        <f>H11+I11</f>
        <v>120346.66666666667</v>
      </c>
      <c r="K11" s="104">
        <f>J11*12</f>
        <v>1444160</v>
      </c>
      <c r="M11" s="36">
        <v>9</v>
      </c>
      <c r="N11" s="51">
        <f t="shared" si="0"/>
        <v>412</v>
      </c>
      <c r="O11" s="51">
        <f>IF(OR(N10=0,N10=""),"",IF($C$7&lt;system3!I10,"",system3!I10))</f>
        <v>1</v>
      </c>
      <c r="P11" s="125">
        <f t="shared" si="1"/>
        <v>42339</v>
      </c>
      <c r="Q11" s="52">
        <f>IF(OR(N10=0,N10="",O11=""),"",IF(N11&lt;0,"",VLOOKUP(O11,system3!$A$2:$B$36,2,FALSE)))</f>
        <v>8.5000000000000006E-3</v>
      </c>
      <c r="R11" s="53">
        <f t="shared" si="2"/>
        <v>36884932</v>
      </c>
      <c r="S11" s="53">
        <f>IF(OR(N10=0,N10="",O11=""),"",IF(R11&lt;VLOOKUP(O11,system3!$A$2:$F$36,6,FALSE),R11,VLOOKUP(O11,system3!$A$2:$F$36,6,FALSE)))</f>
        <v>103255</v>
      </c>
      <c r="T11" s="53">
        <f t="shared" si="3"/>
        <v>26126</v>
      </c>
      <c r="U11" s="53">
        <f t="shared" si="4"/>
        <v>77129</v>
      </c>
      <c r="V11" s="53">
        <f t="shared" si="5"/>
        <v>0</v>
      </c>
      <c r="W11" s="250"/>
      <c r="X11" s="33">
        <v>0</v>
      </c>
      <c r="Y11" s="261"/>
      <c r="Z11" s="7"/>
    </row>
    <row r="12" spans="2:27" x14ac:dyDescent="0.2">
      <c r="B12" s="86" t="str">
        <f>IF(C12="","","利率2")</f>
        <v>利率2</v>
      </c>
      <c r="C12" s="93">
        <f>IF(OR(E11&gt;=$C$7,E11=""),"",E11+1)</f>
        <v>6</v>
      </c>
      <c r="D12" s="93" t="str">
        <f>IF(C12="","","年目から")</f>
        <v>年目から</v>
      </c>
      <c r="E12" s="94">
        <f>IF(メイン!E12="","",メイン!E12)</f>
        <v>20</v>
      </c>
      <c r="F12" s="93" t="str">
        <f>IF(C12="","","年目まで")</f>
        <v>年目まで</v>
      </c>
      <c r="G12" s="87">
        <f>IF(メイン!G12="","",メイン!G12)</f>
        <v>1.55E-2</v>
      </c>
      <c r="H12" s="88">
        <f>IF(G12="","",VLOOKUP(G12,$Q$3:$S$422,3,FALSE))</f>
        <v>113991</v>
      </c>
      <c r="I12" s="88">
        <f>IF(C12="","",VLOOKUP(C12,$O$3:$Y$422,11,FALSE)/12)</f>
        <v>14950</v>
      </c>
      <c r="J12" s="101">
        <f>IF(G12="","",H12+I12)</f>
        <v>128941</v>
      </c>
      <c r="K12" s="105">
        <f>IF(G12="","",J12*12)</f>
        <v>1547292</v>
      </c>
      <c r="M12" s="37">
        <v>10</v>
      </c>
      <c r="N12" s="38">
        <f t="shared" si="0"/>
        <v>411</v>
      </c>
      <c r="O12" s="38">
        <f>IF(OR(N11=0,N11=""),"",IF($C$7&lt;system3!I11,"",system3!I11))</f>
        <v>1</v>
      </c>
      <c r="P12" s="124">
        <f t="shared" si="1"/>
        <v>42370</v>
      </c>
      <c r="Q12" s="39">
        <f>IF(OR(N11=0,N11="",O12=""),"",IF(N12&lt;0,"",VLOOKUP(O12,system3!$A$2:$B$36,2,FALSE)))</f>
        <v>8.5000000000000006E-3</v>
      </c>
      <c r="R12" s="40">
        <f t="shared" si="2"/>
        <v>36807803</v>
      </c>
      <c r="S12" s="40">
        <f>IF(OR(N11=0,N11="",O12=""),"",IF(R12&lt;VLOOKUP(O12,system3!$A$2:$F$36,6,FALSE),R12,VLOOKUP(O12,system3!$A$2:$F$36,6,FALSE)))</f>
        <v>103255</v>
      </c>
      <c r="T12" s="40">
        <f t="shared" si="3"/>
        <v>26072</v>
      </c>
      <c r="U12" s="40">
        <f t="shared" si="4"/>
        <v>77183</v>
      </c>
      <c r="V12" s="40">
        <f t="shared" si="5"/>
        <v>0</v>
      </c>
      <c r="W12" s="250"/>
      <c r="X12" s="33">
        <v>0</v>
      </c>
      <c r="Y12" s="261"/>
      <c r="Z12" s="7"/>
    </row>
    <row r="13" spans="2:27" x14ac:dyDescent="0.2">
      <c r="B13" s="27" t="str">
        <f>IF(C13="","","利率3")</f>
        <v>利率3</v>
      </c>
      <c r="C13" s="95">
        <f>IF(OR(E12&gt;=$C$7,E12=""),"",E12+1)</f>
        <v>21</v>
      </c>
      <c r="D13" s="96" t="str">
        <f>IF(C13="","","年目から")</f>
        <v>年目から</v>
      </c>
      <c r="E13" s="94">
        <f>IF(メイン!E13="","",メイン!E13)</f>
        <v>35</v>
      </c>
      <c r="F13" s="96" t="str">
        <f>IF(C13="","","年目まで")</f>
        <v>年目まで</v>
      </c>
      <c r="G13" s="87">
        <f>IF(メイン!G13="","",メイン!G13)</f>
        <v>1.8499999999999999E-2</v>
      </c>
      <c r="H13" s="28">
        <f>IF(G13="","",VLOOKUP(G13,$Q$3:$S$422,3,FALSE))</f>
        <v>116484</v>
      </c>
      <c r="I13" s="28">
        <f>IF(C13="","",VLOOKUP(C13,$O$3:$Y$422,11,FALSE)/12)</f>
        <v>8341.6666666666661</v>
      </c>
      <c r="J13" s="102">
        <f>IF(G13="","",H13+I13)</f>
        <v>124825.66666666667</v>
      </c>
      <c r="K13" s="106">
        <f>IF(G13="","",J13*12)</f>
        <v>1497908</v>
      </c>
      <c r="M13" s="36">
        <v>11</v>
      </c>
      <c r="N13" s="51">
        <f t="shared" si="0"/>
        <v>410</v>
      </c>
      <c r="O13" s="51">
        <f>IF(OR(N12=0,N12=""),"",IF($C$7&lt;system3!I12,"",system3!I12))</f>
        <v>1</v>
      </c>
      <c r="P13" s="125">
        <f t="shared" si="1"/>
        <v>42401</v>
      </c>
      <c r="Q13" s="52">
        <f>IF(OR(N12=0,N12="",O13=""),"",IF(N13&lt;0,"",VLOOKUP(O13,system3!$A$2:$B$36,2,FALSE)))</f>
        <v>8.5000000000000006E-3</v>
      </c>
      <c r="R13" s="53">
        <f t="shared" si="2"/>
        <v>36730620</v>
      </c>
      <c r="S13" s="53">
        <f>IF(OR(N12=0,N12="",O13=""),"",IF(R13&lt;VLOOKUP(O13,system3!$A$2:$F$36,6,FALSE),R13,VLOOKUP(O13,system3!$A$2:$F$36,6,FALSE)))</f>
        <v>103255</v>
      </c>
      <c r="T13" s="53">
        <f t="shared" si="3"/>
        <v>26017</v>
      </c>
      <c r="U13" s="53">
        <f t="shared" si="4"/>
        <v>77238</v>
      </c>
      <c r="V13" s="53">
        <f t="shared" si="5"/>
        <v>0</v>
      </c>
      <c r="W13" s="250"/>
      <c r="X13" s="33">
        <v>0</v>
      </c>
      <c r="Y13" s="261"/>
      <c r="Z13" s="7"/>
    </row>
    <row r="14" spans="2:27" x14ac:dyDescent="0.2">
      <c r="B14" s="86" t="str">
        <f>IF(C14="","","利率4")</f>
        <v/>
      </c>
      <c r="C14" s="93" t="str">
        <f>IF(OR(E13&gt;=$C$7,E13=""),"",E13+1)</f>
        <v/>
      </c>
      <c r="D14" s="93" t="str">
        <f>IF(C14="","","年目から")</f>
        <v/>
      </c>
      <c r="E14" s="94" t="str">
        <f>IF(メイン!E14="","",メイン!E14)</f>
        <v/>
      </c>
      <c r="F14" s="93" t="str">
        <f>IF(C14="","","年目まで")</f>
        <v/>
      </c>
      <c r="G14" s="87" t="str">
        <f>IF(メイン!G14="","",メイン!G14)</f>
        <v/>
      </c>
      <c r="H14" s="88" t="str">
        <f>IF(G14="","",VLOOKUP(G14,$Q$3:$S$422,3,FALSE))</f>
        <v/>
      </c>
      <c r="I14" s="88" t="str">
        <f>IF(C14="","",VLOOKUP(C14,$O$3:$Y$422,11,FALSE)/12)</f>
        <v/>
      </c>
      <c r="J14" s="101" t="str">
        <f>IF(G14="","",H14+I14)</f>
        <v/>
      </c>
      <c r="K14" s="105" t="str">
        <f>IF(G14="","",J14*12)</f>
        <v/>
      </c>
      <c r="M14" s="41">
        <v>12</v>
      </c>
      <c r="N14" s="42">
        <f t="shared" si="0"/>
        <v>409</v>
      </c>
      <c r="O14" s="42">
        <f>IF(OR(N13=0,N13=""),"",IF($C$7&lt;system3!I13,"",system3!I13))</f>
        <v>1</v>
      </c>
      <c r="P14" s="126">
        <f t="shared" si="1"/>
        <v>42430</v>
      </c>
      <c r="Q14" s="43">
        <f>IF(OR(N13=0,N13="",O14=""),"",IF(N14&lt;0,"",VLOOKUP(O14,system3!$A$2:$B$36,2,FALSE)))</f>
        <v>8.5000000000000006E-3</v>
      </c>
      <c r="R14" s="44">
        <f t="shared" si="2"/>
        <v>36653382</v>
      </c>
      <c r="S14" s="44">
        <f>IF(OR(N13=0,N13="",O14=""),"",IF(R14&lt;VLOOKUP(O14,system3!$A$2:$F$36,6,FALSE),R14,VLOOKUP(O14,system3!$A$2:$F$36,6,FALSE)))</f>
        <v>103255</v>
      </c>
      <c r="T14" s="44">
        <f t="shared" si="3"/>
        <v>25962</v>
      </c>
      <c r="U14" s="44">
        <f t="shared" si="4"/>
        <v>77293</v>
      </c>
      <c r="V14" s="44">
        <f t="shared" si="5"/>
        <v>0</v>
      </c>
      <c r="W14" s="251"/>
      <c r="X14" s="34">
        <v>0</v>
      </c>
      <c r="Y14" s="262"/>
      <c r="Z14" s="7"/>
    </row>
    <row r="15" spans="2:27" ht="13.5" thickBot="1" x14ac:dyDescent="0.25">
      <c r="B15" s="45" t="str">
        <f>IF(C15="","","利率5")</f>
        <v/>
      </c>
      <c r="C15" s="97" t="str">
        <f>IF(OR(E14&gt;=$C$7,E14=""),"",E14+1)</f>
        <v/>
      </c>
      <c r="D15" s="98" t="str">
        <f>IF(C15="","","年目から")</f>
        <v/>
      </c>
      <c r="E15" s="99" t="str">
        <f>IF(メイン!E15="","",メイン!E15)</f>
        <v/>
      </c>
      <c r="F15" s="98" t="str">
        <f>IF(C15="","","年目まで")</f>
        <v/>
      </c>
      <c r="G15" s="89" t="str">
        <f>IF(メイン!G15="","",メイン!G15)</f>
        <v/>
      </c>
      <c r="H15" s="46" t="str">
        <f>IF(G15="","",VLOOKUP(G15,$Q$3:$S$422,3,FALSE))</f>
        <v/>
      </c>
      <c r="I15" s="46" t="str">
        <f>IF(C15="","",VLOOKUP(C15,$O$3:$Y$422,11,FALSE)/12)</f>
        <v/>
      </c>
      <c r="J15" s="103" t="str">
        <f>IF(G15="","",H15+I15)</f>
        <v/>
      </c>
      <c r="K15" s="107" t="str">
        <f>IF(G15="","",J15*12)</f>
        <v/>
      </c>
      <c r="M15" s="35">
        <v>13</v>
      </c>
      <c r="N15" s="48">
        <f t="shared" si="0"/>
        <v>408</v>
      </c>
      <c r="O15" s="48">
        <f>IF(OR(N14=0,N14=""),"",IF($C$7&lt;system3!I14,"",system3!I14))</f>
        <v>2</v>
      </c>
      <c r="P15" s="123">
        <f t="shared" si="1"/>
        <v>42461</v>
      </c>
      <c r="Q15" s="49">
        <f>IF(OR(N14=0,N14="",O15=""),"",IF(N15&lt;0,"",VLOOKUP(O15,system3!$A$2:$B$36,2,FALSE)))</f>
        <v>8.5000000000000006E-3</v>
      </c>
      <c r="R15" s="50">
        <f t="shared" si="2"/>
        <v>36576089</v>
      </c>
      <c r="S15" s="50">
        <f>IF(OR(N14=0,N14="",O15=""),"",IF(R15&lt;VLOOKUP(O15,system3!$A$2:$F$36,6,FALSE),R15,VLOOKUP(O15,system3!$A$2:$F$36,6,FALSE)))</f>
        <v>103255</v>
      </c>
      <c r="T15" s="50">
        <f t="shared" si="3"/>
        <v>25908</v>
      </c>
      <c r="U15" s="50">
        <f t="shared" si="4"/>
        <v>77347</v>
      </c>
      <c r="V15" s="50">
        <f t="shared" si="5"/>
        <v>0</v>
      </c>
      <c r="W15" s="249">
        <f>IF(ISNA(VLOOKUP(O15,$B$28:$C$62,2,FALSE)),0,VLOOKUP(O15,$B$28:$C$62,2,FALSE))</f>
        <v>0</v>
      </c>
      <c r="X15" s="32"/>
      <c r="Y15" s="263">
        <f>IF(O15="","",ROUND(system3!$AJ$5/100*R15,-2))</f>
        <v>200100</v>
      </c>
      <c r="Z15" s="7"/>
    </row>
    <row r="16" spans="2:27" ht="13.5" thickBot="1" x14ac:dyDescent="0.25">
      <c r="M16" s="160">
        <v>14</v>
      </c>
      <c r="N16" s="161">
        <f t="shared" si="0"/>
        <v>407</v>
      </c>
      <c r="O16" s="161">
        <f>IF(OR(N15=0,N15=""),"",IF($C$7&lt;system3!I15,"",system3!I15))</f>
        <v>2</v>
      </c>
      <c r="P16" s="162">
        <f t="shared" si="1"/>
        <v>42491</v>
      </c>
      <c r="Q16" s="163">
        <f>IF(OR(N15=0,N15="",O16=""),"",IF(N16&lt;0,"",VLOOKUP(O16,system3!$A$2:$B$36,2,FALSE)))</f>
        <v>8.5000000000000006E-3</v>
      </c>
      <c r="R16" s="164">
        <f t="shared" si="2"/>
        <v>36498742</v>
      </c>
      <c r="S16" s="164">
        <f>IF(OR(N15=0,N15="",O16=""),"",IF(R16&lt;VLOOKUP(O16,system3!$A$2:$F$36,6,FALSE),R16,VLOOKUP(O16,system3!$A$2:$F$36,6,FALSE)))</f>
        <v>103255</v>
      </c>
      <c r="T16" s="164">
        <f t="shared" si="3"/>
        <v>25853</v>
      </c>
      <c r="U16" s="164">
        <f t="shared" si="4"/>
        <v>77402</v>
      </c>
      <c r="V16" s="164">
        <f t="shared" si="5"/>
        <v>0</v>
      </c>
      <c r="W16" s="250"/>
      <c r="X16" s="33">
        <v>0</v>
      </c>
      <c r="Y16" s="264"/>
      <c r="Z16" s="7"/>
    </row>
    <row r="17" spans="2:26" ht="13.5" thickBot="1" x14ac:dyDescent="0.25">
      <c r="B17" s="302" t="s">
        <v>59</v>
      </c>
      <c r="C17" s="303"/>
      <c r="D17" s="212" t="s">
        <v>23</v>
      </c>
      <c r="E17" s="22"/>
      <c r="F17" s="304" t="s">
        <v>65</v>
      </c>
      <c r="G17" s="304"/>
      <c r="H17" s="22"/>
      <c r="I17" s="304" t="s">
        <v>51</v>
      </c>
      <c r="J17" s="304"/>
      <c r="M17" s="36">
        <v>15</v>
      </c>
      <c r="N17" s="51">
        <f t="shared" si="0"/>
        <v>406</v>
      </c>
      <c r="O17" s="51">
        <f>IF(OR(N16=0,N16=""),"",IF($C$7&lt;system3!I16,"",system3!I16))</f>
        <v>2</v>
      </c>
      <c r="P17" s="125">
        <f t="shared" si="1"/>
        <v>42522</v>
      </c>
      <c r="Q17" s="52">
        <f>IF(OR(N16=0,N16="",O17=""),"",IF(N17&lt;0,"",VLOOKUP(O17,system3!$A$2:$B$36,2,FALSE)))</f>
        <v>8.5000000000000006E-3</v>
      </c>
      <c r="R17" s="53">
        <f t="shared" si="2"/>
        <v>36421340</v>
      </c>
      <c r="S17" s="53">
        <f>IF(OR(N16=0,N16="",O17=""),"",IF(R17&lt;VLOOKUP(O17,system3!$A$2:$F$36,6,FALSE),R17,VLOOKUP(O17,system3!$A$2:$F$36,6,FALSE)))</f>
        <v>103255</v>
      </c>
      <c r="T17" s="53">
        <f t="shared" si="3"/>
        <v>25798</v>
      </c>
      <c r="U17" s="53">
        <f t="shared" si="4"/>
        <v>77457</v>
      </c>
      <c r="V17" s="53">
        <f t="shared" si="5"/>
        <v>0</v>
      </c>
      <c r="W17" s="250"/>
      <c r="X17" s="33">
        <v>0</v>
      </c>
      <c r="Y17" s="264"/>
      <c r="Z17" s="7"/>
    </row>
    <row r="18" spans="2:26" x14ac:dyDescent="0.2">
      <c r="B18" s="112" t="s">
        <v>18</v>
      </c>
      <c r="C18" s="113">
        <f>C5</f>
        <v>37500000</v>
      </c>
      <c r="D18" s="114"/>
      <c r="F18" s="108" t="s">
        <v>37</v>
      </c>
      <c r="G18" s="182" t="str">
        <f>ROUND(MAX($K$11:$K$15)*4/10000,0)&amp;"万円以上"</f>
        <v>619万円以上</v>
      </c>
      <c r="I18" s="75" t="s">
        <v>48</v>
      </c>
      <c r="J18" s="63">
        <f>SUM(V:V)</f>
        <v>0</v>
      </c>
      <c r="M18" s="160">
        <v>16</v>
      </c>
      <c r="N18" s="161">
        <f t="shared" si="0"/>
        <v>405</v>
      </c>
      <c r="O18" s="161">
        <f>IF(OR(N17=0,N17=""),"",IF($C$7&lt;system3!I17,"",system3!I17))</f>
        <v>2</v>
      </c>
      <c r="P18" s="162">
        <f t="shared" si="1"/>
        <v>42552</v>
      </c>
      <c r="Q18" s="163">
        <f>IF(OR(N17=0,N17="",O18=""),"",IF(N18&lt;0,"",VLOOKUP(O18,system3!$A$2:$B$36,2,FALSE)))</f>
        <v>8.5000000000000006E-3</v>
      </c>
      <c r="R18" s="164">
        <f t="shared" si="2"/>
        <v>36343883</v>
      </c>
      <c r="S18" s="164">
        <f>IF(OR(N17=0,N17="",O18=""),"",IF(R18&lt;VLOOKUP(O18,system3!$A$2:$F$36,6,FALSE),R18,VLOOKUP(O18,system3!$A$2:$F$36,6,FALSE)))</f>
        <v>103255</v>
      </c>
      <c r="T18" s="164">
        <f t="shared" si="3"/>
        <v>25743</v>
      </c>
      <c r="U18" s="164">
        <f t="shared" si="4"/>
        <v>77512</v>
      </c>
      <c r="V18" s="164">
        <f t="shared" si="5"/>
        <v>0</v>
      </c>
      <c r="W18" s="250"/>
      <c r="X18" s="33">
        <v>0</v>
      </c>
      <c r="Y18" s="264"/>
      <c r="Z18" s="7"/>
    </row>
    <row r="19" spans="2:26" x14ac:dyDescent="0.2">
      <c r="B19" s="109" t="s">
        <v>31</v>
      </c>
      <c r="C19" s="111">
        <f>SUM(Y:Y)</f>
        <v>3968800</v>
      </c>
      <c r="D19" s="185">
        <f>system3!AG5-C19</f>
        <v>0</v>
      </c>
      <c r="F19" s="23" t="s">
        <v>57</v>
      </c>
      <c r="G19" s="183" t="str">
        <f>ROUND(MAX($K$11:$K$15)*5/10000,0)&amp;"万円以上"</f>
        <v>774万円以上</v>
      </c>
      <c r="I19" s="75" t="s">
        <v>53</v>
      </c>
      <c r="J19" s="63">
        <f>D25</f>
        <v>0</v>
      </c>
      <c r="M19" s="36">
        <v>17</v>
      </c>
      <c r="N19" s="51">
        <f t="shared" si="0"/>
        <v>404</v>
      </c>
      <c r="O19" s="51">
        <f>IF(OR(N18=0,N18=""),"",IF($C$7&lt;system3!I18,"",system3!I18))</f>
        <v>2</v>
      </c>
      <c r="P19" s="125">
        <f t="shared" si="1"/>
        <v>42583</v>
      </c>
      <c r="Q19" s="52">
        <f>IF(OR(N18=0,N18="",O19=""),"",IF(N19&lt;0,"",VLOOKUP(O19,system3!$A$2:$B$36,2,FALSE)))</f>
        <v>8.5000000000000006E-3</v>
      </c>
      <c r="R19" s="53">
        <f t="shared" si="2"/>
        <v>36266371</v>
      </c>
      <c r="S19" s="53">
        <f>IF(OR(N18=0,N18="",O19=""),"",IF(R19&lt;VLOOKUP(O19,system3!$A$2:$F$36,6,FALSE),R19,VLOOKUP(O19,system3!$A$2:$F$36,6,FALSE)))</f>
        <v>103255</v>
      </c>
      <c r="T19" s="53">
        <f t="shared" si="3"/>
        <v>25688</v>
      </c>
      <c r="U19" s="53">
        <f t="shared" si="4"/>
        <v>77567</v>
      </c>
      <c r="V19" s="53">
        <f t="shared" si="5"/>
        <v>0</v>
      </c>
      <c r="W19" s="250"/>
      <c r="X19" s="33">
        <v>0</v>
      </c>
      <c r="Y19" s="264"/>
      <c r="Z19" s="7"/>
    </row>
    <row r="20" spans="2:26" x14ac:dyDescent="0.2">
      <c r="B20" s="115" t="s">
        <v>25</v>
      </c>
      <c r="C20" s="116">
        <f>C18*$C$8/100</f>
        <v>150000</v>
      </c>
      <c r="D20" s="268"/>
      <c r="H20" s="7"/>
      <c r="I20" s="75" t="s">
        <v>54</v>
      </c>
      <c r="J20" s="64">
        <f>IF(J18=0,0,SUM(J18:J19)/J18)</f>
        <v>0</v>
      </c>
      <c r="M20" s="160">
        <v>18</v>
      </c>
      <c r="N20" s="161">
        <f t="shared" si="0"/>
        <v>403</v>
      </c>
      <c r="O20" s="161">
        <f>IF(OR(N19=0,N19=""),"",IF($C$7&lt;system3!I19,"",system3!I19))</f>
        <v>2</v>
      </c>
      <c r="P20" s="162">
        <f t="shared" si="1"/>
        <v>42614</v>
      </c>
      <c r="Q20" s="163">
        <f>IF(OR(N19=0,N19="",O20=""),"",IF(N20&lt;0,"",VLOOKUP(O20,system3!$A$2:$B$36,2,FALSE)))</f>
        <v>8.5000000000000006E-3</v>
      </c>
      <c r="R20" s="164">
        <f t="shared" si="2"/>
        <v>36188804</v>
      </c>
      <c r="S20" s="164">
        <f>IF(OR(N19=0,N19="",O20=""),"",IF(R20&lt;VLOOKUP(O20,system3!$A$2:$F$36,6,FALSE),R20,VLOOKUP(O20,system3!$A$2:$F$36,6,FALSE)))</f>
        <v>103255</v>
      </c>
      <c r="T20" s="164">
        <f t="shared" si="3"/>
        <v>25633</v>
      </c>
      <c r="U20" s="164">
        <f t="shared" si="4"/>
        <v>77622</v>
      </c>
      <c r="V20" s="164">
        <f t="shared" si="5"/>
        <v>0</v>
      </c>
      <c r="W20" s="250"/>
      <c r="X20" s="33">
        <v>0</v>
      </c>
      <c r="Y20" s="264"/>
      <c r="Z20" s="7"/>
    </row>
    <row r="21" spans="2:26" x14ac:dyDescent="0.2">
      <c r="B21" s="86" t="s">
        <v>38</v>
      </c>
      <c r="C21" s="117">
        <f>AVERAGE(Q:Q)-0.16%</f>
        <v>1.4185714285714395E-2</v>
      </c>
      <c r="D21" s="268"/>
      <c r="M21" s="36">
        <v>19</v>
      </c>
      <c r="N21" s="51">
        <f t="shared" si="0"/>
        <v>402</v>
      </c>
      <c r="O21" s="51">
        <f>IF(OR(N20=0,N20=""),"",IF($C$7&lt;system3!I20,"",system3!I20))</f>
        <v>2</v>
      </c>
      <c r="P21" s="125">
        <f t="shared" si="1"/>
        <v>42644</v>
      </c>
      <c r="Q21" s="52">
        <f>IF(OR(N20=0,N20="",O21=""),"",IF(N21&lt;0,"",VLOOKUP(O21,system3!$A$2:$B$36,2,FALSE)))</f>
        <v>8.5000000000000006E-3</v>
      </c>
      <c r="R21" s="53">
        <f t="shared" si="2"/>
        <v>36111182</v>
      </c>
      <c r="S21" s="53">
        <f>IF(OR(N20=0,N20="",O21=""),"",IF(R21&lt;VLOOKUP(O21,system3!$A$2:$F$36,6,FALSE),R21,VLOOKUP(O21,system3!$A$2:$F$36,6,FALSE)))</f>
        <v>103255</v>
      </c>
      <c r="T21" s="53">
        <f t="shared" si="3"/>
        <v>25578</v>
      </c>
      <c r="U21" s="53">
        <f t="shared" si="4"/>
        <v>77677</v>
      </c>
      <c r="V21" s="53">
        <f t="shared" si="5"/>
        <v>0</v>
      </c>
      <c r="W21" s="250"/>
      <c r="X21" s="33">
        <v>0</v>
      </c>
      <c r="Y21" s="264"/>
      <c r="Z21" s="7"/>
    </row>
    <row r="22" spans="2:26" x14ac:dyDescent="0.2">
      <c r="B22" s="118" t="s">
        <v>10</v>
      </c>
      <c r="C22" s="119" t="str">
        <f>QUOTIENT(system3!AD2,12)&amp;"年"&amp;MOD(system3!AD2,12)&amp;"ヶ月"</f>
        <v>35年0ヶ月</v>
      </c>
      <c r="D22" s="269"/>
      <c r="J22" s="7"/>
      <c r="K22" s="7"/>
      <c r="M22" s="160">
        <v>20</v>
      </c>
      <c r="N22" s="161">
        <f t="shared" si="0"/>
        <v>401</v>
      </c>
      <c r="O22" s="161">
        <f>IF(OR(N21=0,N21=""),"",IF($C$7&lt;system3!I21,"",system3!I21))</f>
        <v>2</v>
      </c>
      <c r="P22" s="162">
        <f t="shared" si="1"/>
        <v>42675</v>
      </c>
      <c r="Q22" s="163">
        <f>IF(OR(N21=0,N21="",O22=""),"",IF(N22&lt;0,"",VLOOKUP(O22,system3!$A$2:$B$36,2,FALSE)))</f>
        <v>8.5000000000000006E-3</v>
      </c>
      <c r="R22" s="164">
        <f t="shared" si="2"/>
        <v>36033505</v>
      </c>
      <c r="S22" s="164">
        <f>IF(OR(N21=0,N21="",O22=""),"",IF(R22&lt;VLOOKUP(O22,system3!$A$2:$F$36,6,FALSE),R22,VLOOKUP(O22,system3!$A$2:$F$36,6,FALSE)))</f>
        <v>103255</v>
      </c>
      <c r="T22" s="164">
        <f t="shared" si="3"/>
        <v>25523</v>
      </c>
      <c r="U22" s="164">
        <f t="shared" si="4"/>
        <v>77732</v>
      </c>
      <c r="V22" s="164">
        <f t="shared" si="5"/>
        <v>0</v>
      </c>
      <c r="W22" s="250"/>
      <c r="X22" s="33">
        <v>0</v>
      </c>
      <c r="Y22" s="264"/>
      <c r="Z22" s="7"/>
    </row>
    <row r="23" spans="2:26" x14ac:dyDescent="0.2">
      <c r="B23" s="127" t="s">
        <v>60</v>
      </c>
      <c r="C23" s="128">
        <f>SUM(S2:S422)+SUM(V2:V422)-C18</f>
        <v>10180655</v>
      </c>
      <c r="D23" s="186">
        <f>system3!AG3-C23</f>
        <v>0</v>
      </c>
      <c r="I23" s="19"/>
      <c r="J23" s="19"/>
      <c r="K23" s="19"/>
      <c r="M23" s="36">
        <v>21</v>
      </c>
      <c r="N23" s="51">
        <f t="shared" si="0"/>
        <v>400</v>
      </c>
      <c r="O23" s="51">
        <f>IF(OR(N22=0,N22=""),"",IF($C$7&lt;system3!I22,"",system3!I22))</f>
        <v>2</v>
      </c>
      <c r="P23" s="125">
        <f t="shared" si="1"/>
        <v>42705</v>
      </c>
      <c r="Q23" s="52">
        <f>IF(OR(N22=0,N22="",O23=""),"",IF(N23&lt;0,"",VLOOKUP(O23,system3!$A$2:$B$36,2,FALSE)))</f>
        <v>8.5000000000000006E-3</v>
      </c>
      <c r="R23" s="53">
        <f t="shared" si="2"/>
        <v>35955773</v>
      </c>
      <c r="S23" s="53">
        <f>IF(OR(N22=0,N22="",O23=""),"",IF(R23&lt;VLOOKUP(O23,system3!$A$2:$F$36,6,FALSE),R23,VLOOKUP(O23,system3!$A$2:$F$36,6,FALSE)))</f>
        <v>103255</v>
      </c>
      <c r="T23" s="53">
        <f t="shared" si="3"/>
        <v>25468</v>
      </c>
      <c r="U23" s="53">
        <f t="shared" si="4"/>
        <v>77787</v>
      </c>
      <c r="V23" s="53">
        <f t="shared" si="5"/>
        <v>0</v>
      </c>
      <c r="W23" s="250"/>
      <c r="X23" s="33">
        <v>0</v>
      </c>
      <c r="Y23" s="264"/>
      <c r="Z23" s="7"/>
    </row>
    <row r="24" spans="2:26" ht="13.5" thickBot="1" x14ac:dyDescent="0.25">
      <c r="B24" s="129" t="s">
        <v>61</v>
      </c>
      <c r="C24" s="130">
        <f>C23/C25</f>
        <v>0.19653980915436273</v>
      </c>
      <c r="D24" s="131"/>
      <c r="I24" s="19"/>
      <c r="J24" s="135"/>
      <c r="K24" s="135"/>
      <c r="M24" s="160">
        <v>22</v>
      </c>
      <c r="N24" s="161">
        <f t="shared" si="0"/>
        <v>399</v>
      </c>
      <c r="O24" s="161">
        <f>IF(OR(N23=0,N23=""),"",IF($C$7&lt;system3!I23,"",system3!I23))</f>
        <v>2</v>
      </c>
      <c r="P24" s="162">
        <f t="shared" si="1"/>
        <v>42736</v>
      </c>
      <c r="Q24" s="163">
        <f>IF(OR(N23=0,N23="",O24=""),"",IF(N24&lt;0,"",VLOOKUP(O24,system3!$A$2:$B$36,2,FALSE)))</f>
        <v>8.5000000000000006E-3</v>
      </c>
      <c r="R24" s="164">
        <f t="shared" si="2"/>
        <v>35877986</v>
      </c>
      <c r="S24" s="164">
        <f>IF(OR(N23=0,N23="",O24=""),"",IF(R24&lt;VLOOKUP(O24,system3!$A$2:$F$36,6,FALSE),R24,VLOOKUP(O24,system3!$A$2:$F$36,6,FALSE)))</f>
        <v>103255</v>
      </c>
      <c r="T24" s="164">
        <f t="shared" si="3"/>
        <v>25413</v>
      </c>
      <c r="U24" s="164">
        <f t="shared" si="4"/>
        <v>77842</v>
      </c>
      <c r="V24" s="164">
        <f t="shared" si="5"/>
        <v>0</v>
      </c>
      <c r="W24" s="250"/>
      <c r="X24" s="33">
        <v>0</v>
      </c>
      <c r="Y24" s="264"/>
      <c r="Z24" s="7"/>
    </row>
    <row r="25" spans="2:26" ht="14" thickTop="1" thickBot="1" x14ac:dyDescent="0.25">
      <c r="B25" s="120" t="s">
        <v>32</v>
      </c>
      <c r="C25" s="121">
        <f>SUM(C18:C20)+C23</f>
        <v>51799455</v>
      </c>
      <c r="D25" s="122">
        <f>system3!AG6-C25</f>
        <v>0</v>
      </c>
      <c r="I25" s="19"/>
      <c r="J25" s="135"/>
      <c r="K25" s="135"/>
      <c r="M25" s="36">
        <v>23</v>
      </c>
      <c r="N25" s="51">
        <f t="shared" si="0"/>
        <v>398</v>
      </c>
      <c r="O25" s="51">
        <f>IF(OR(N24=0,N24=""),"",IF($C$7&lt;system3!I24,"",system3!I24))</f>
        <v>2</v>
      </c>
      <c r="P25" s="125">
        <f t="shared" si="1"/>
        <v>42767</v>
      </c>
      <c r="Q25" s="52">
        <f>IF(OR(N24=0,N24="",O25=""),"",IF(N25&lt;0,"",VLOOKUP(O25,system3!$A$2:$B$36,2,FALSE)))</f>
        <v>8.5000000000000006E-3</v>
      </c>
      <c r="R25" s="53">
        <f t="shared" si="2"/>
        <v>35800144</v>
      </c>
      <c r="S25" s="53">
        <f>IF(OR(N24=0,N24="",O25=""),"",IF(R25&lt;VLOOKUP(O25,system3!$A$2:$F$36,6,FALSE),R25,VLOOKUP(O25,system3!$A$2:$F$36,6,FALSE)))</f>
        <v>103255</v>
      </c>
      <c r="T25" s="53">
        <f t="shared" si="3"/>
        <v>25358</v>
      </c>
      <c r="U25" s="53">
        <f t="shared" si="4"/>
        <v>77897</v>
      </c>
      <c r="V25" s="53">
        <f t="shared" si="5"/>
        <v>0</v>
      </c>
      <c r="W25" s="250"/>
      <c r="X25" s="33">
        <v>0</v>
      </c>
      <c r="Y25" s="264"/>
      <c r="Z25" s="7"/>
    </row>
    <row r="26" spans="2:26" ht="13.5" thickBot="1" x14ac:dyDescent="0.25">
      <c r="F26" s="13"/>
      <c r="G26" s="13"/>
      <c r="H26" s="13"/>
      <c r="I26" s="19"/>
      <c r="J26" s="136"/>
      <c r="K26" s="136"/>
      <c r="M26" s="165">
        <v>24</v>
      </c>
      <c r="N26" s="166">
        <f t="shared" si="0"/>
        <v>397</v>
      </c>
      <c r="O26" s="166">
        <f>IF(OR(N25=0,N25=""),"",IF($C$7&lt;system3!I25,"",system3!I25))</f>
        <v>2</v>
      </c>
      <c r="P26" s="167">
        <f t="shared" si="1"/>
        <v>42795</v>
      </c>
      <c r="Q26" s="168">
        <f>IF(OR(N25=0,N25="",O26=""),"",IF(N26&lt;0,"",VLOOKUP(O26,system3!$A$2:$B$36,2,FALSE)))</f>
        <v>8.5000000000000006E-3</v>
      </c>
      <c r="R26" s="169">
        <f t="shared" si="2"/>
        <v>35722247</v>
      </c>
      <c r="S26" s="169">
        <f>IF(OR(N25=0,N25="",O26=""),"",IF(R26&lt;VLOOKUP(O26,system3!$A$2:$F$36,6,FALSE),R26,VLOOKUP(O26,system3!$A$2:$F$36,6,FALSE)))</f>
        <v>103255</v>
      </c>
      <c r="T26" s="169">
        <f t="shared" si="3"/>
        <v>25303</v>
      </c>
      <c r="U26" s="169">
        <f t="shared" si="4"/>
        <v>77952</v>
      </c>
      <c r="V26" s="169">
        <f t="shared" si="5"/>
        <v>0</v>
      </c>
      <c r="W26" s="251"/>
      <c r="X26" s="34">
        <v>0</v>
      </c>
      <c r="Y26" s="265"/>
      <c r="Z26" s="7"/>
    </row>
    <row r="27" spans="2:26" ht="13.5" thickBot="1" x14ac:dyDescent="0.25">
      <c r="B27" s="213" t="s">
        <v>27</v>
      </c>
      <c r="C27" s="214" t="s">
        <v>48</v>
      </c>
      <c r="D27" s="214" t="s">
        <v>50</v>
      </c>
      <c r="E27" s="214" t="s">
        <v>49</v>
      </c>
      <c r="F27" s="214" t="s">
        <v>31</v>
      </c>
      <c r="G27" s="212" t="s">
        <v>49</v>
      </c>
      <c r="H27" s="18"/>
      <c r="I27" s="21"/>
      <c r="J27" s="21"/>
      <c r="K27" s="21"/>
      <c r="M27" s="35">
        <v>25</v>
      </c>
      <c r="N27" s="48">
        <f t="shared" si="0"/>
        <v>396</v>
      </c>
      <c r="O27" s="48">
        <f>IF(OR(N26=0,N26=""),"",IF($C$7&lt;system3!I26,"",system3!I26))</f>
        <v>3</v>
      </c>
      <c r="P27" s="123">
        <f t="shared" si="1"/>
        <v>42826</v>
      </c>
      <c r="Q27" s="49">
        <f>IF(OR(N26=0,N26="",O27=""),"",IF(N27&lt;0,"",VLOOKUP(O27,system3!$A$2:$B$36,2,FALSE)))</f>
        <v>8.5000000000000006E-3</v>
      </c>
      <c r="R27" s="50">
        <f t="shared" si="2"/>
        <v>35644295</v>
      </c>
      <c r="S27" s="50">
        <f>IF(OR(N26=0,N26="",O27=""),"",IF(R27&lt;VLOOKUP(O27,system3!$A$2:$F$36,6,FALSE),R27,VLOOKUP(O27,system3!$A$2:$F$36,6,FALSE)))</f>
        <v>103255</v>
      </c>
      <c r="T27" s="50">
        <f t="shared" si="3"/>
        <v>25248</v>
      </c>
      <c r="U27" s="50">
        <f t="shared" si="4"/>
        <v>78007</v>
      </c>
      <c r="V27" s="50">
        <f t="shared" si="5"/>
        <v>0</v>
      </c>
      <c r="W27" s="249">
        <f>IF(ISNA(VLOOKUP(O27,$B$28:$C$62,2,FALSE)),0,VLOOKUP(O27,$B$28:$C$62,2,FALSE))</f>
        <v>0</v>
      </c>
      <c r="X27" s="32">
        <v>0</v>
      </c>
      <c r="Y27" s="260">
        <f>IF(O27="","",ROUND(system3!$AJ$5/100*R27,-2))</f>
        <v>195000</v>
      </c>
      <c r="Z27" s="7"/>
    </row>
    <row r="28" spans="2:26" x14ac:dyDescent="0.2">
      <c r="B28" s="78">
        <v>1</v>
      </c>
      <c r="C28" s="55"/>
      <c r="D28" s="29">
        <f t="shared" ref="D28:D62" si="6">IF(ISNA(VLOOKUP($B28,$O$3:$Y$422,4,FALSE)),"",VLOOKUP($B28,$O$3:$Y$422,4,FALSE))</f>
        <v>37500000</v>
      </c>
      <c r="E28" s="29">
        <f t="shared" ref="E28:E62" si="7">IF(D28="","",SUMIF(O:O,B28,S:S))</f>
        <v>1239060</v>
      </c>
      <c r="F28" s="54">
        <f t="shared" ref="F28:F62" si="8">IF(D28="","",SUMIF(O:O,B28,Y:Y))</f>
        <v>205100</v>
      </c>
      <c r="G28" s="146">
        <f t="shared" ref="G28:G62" si="9">IF(D28="","",F28+E28)</f>
        <v>1444160</v>
      </c>
      <c r="H28" s="14"/>
      <c r="I28" s="21"/>
      <c r="J28" s="21"/>
      <c r="K28" s="21"/>
      <c r="M28" s="37">
        <v>26</v>
      </c>
      <c r="N28" s="38">
        <f t="shared" si="0"/>
        <v>395</v>
      </c>
      <c r="O28" s="38">
        <f>IF(OR(N27=0,N27=""),"",IF($C$7&lt;system3!I27,"",system3!I27))</f>
        <v>3</v>
      </c>
      <c r="P28" s="124">
        <f t="shared" si="1"/>
        <v>42856</v>
      </c>
      <c r="Q28" s="39">
        <f>IF(OR(N27=0,N27="",O28=""),"",IF(N28&lt;0,"",VLOOKUP(O28,system3!$A$2:$B$36,2,FALSE)))</f>
        <v>8.5000000000000006E-3</v>
      </c>
      <c r="R28" s="40">
        <f t="shared" si="2"/>
        <v>35566288</v>
      </c>
      <c r="S28" s="40">
        <f>IF(OR(N27=0,N27="",O28=""),"",IF(R28&lt;VLOOKUP(O28,system3!$A$2:$F$36,6,FALSE),R28,VLOOKUP(O28,system3!$A$2:$F$36,6,FALSE)))</f>
        <v>103255</v>
      </c>
      <c r="T28" s="40">
        <f t="shared" si="3"/>
        <v>25192</v>
      </c>
      <c r="U28" s="40">
        <f t="shared" si="4"/>
        <v>78063</v>
      </c>
      <c r="V28" s="40">
        <f t="shared" si="5"/>
        <v>0</v>
      </c>
      <c r="W28" s="250"/>
      <c r="X28" s="33">
        <v>0</v>
      </c>
      <c r="Y28" s="261"/>
      <c r="Z28" s="7"/>
    </row>
    <row r="29" spans="2:26" x14ac:dyDescent="0.2">
      <c r="B29" s="134">
        <v>2</v>
      </c>
      <c r="C29" s="12"/>
      <c r="D29" s="76">
        <f t="shared" si="6"/>
        <v>36576089</v>
      </c>
      <c r="E29" s="76">
        <f t="shared" si="7"/>
        <v>1239060</v>
      </c>
      <c r="F29" s="76">
        <f t="shared" si="8"/>
        <v>200100</v>
      </c>
      <c r="G29" s="84">
        <f t="shared" si="9"/>
        <v>1439160</v>
      </c>
      <c r="H29" s="14"/>
      <c r="I29" s="1"/>
      <c r="J29" s="1"/>
      <c r="K29" s="1"/>
      <c r="M29" s="36">
        <v>27</v>
      </c>
      <c r="N29" s="51">
        <f t="shared" si="0"/>
        <v>394</v>
      </c>
      <c r="O29" s="51">
        <f>IF(OR(N28=0,N28=""),"",IF($C$7&lt;system3!I28,"",system3!I28))</f>
        <v>3</v>
      </c>
      <c r="P29" s="125">
        <f t="shared" si="1"/>
        <v>42887</v>
      </c>
      <c r="Q29" s="52">
        <f>IF(OR(N28=0,N28="",O29=""),"",IF(N29&lt;0,"",VLOOKUP(O29,system3!$A$2:$B$36,2,FALSE)))</f>
        <v>8.5000000000000006E-3</v>
      </c>
      <c r="R29" s="53">
        <f t="shared" si="2"/>
        <v>35488225</v>
      </c>
      <c r="S29" s="53">
        <f>IF(OR(N28=0,N28="",O29=""),"",IF(R29&lt;VLOOKUP(O29,system3!$A$2:$F$36,6,FALSE),R29,VLOOKUP(O29,system3!$A$2:$F$36,6,FALSE)))</f>
        <v>103255</v>
      </c>
      <c r="T29" s="53">
        <f t="shared" si="3"/>
        <v>25137</v>
      </c>
      <c r="U29" s="53">
        <f t="shared" si="4"/>
        <v>78118</v>
      </c>
      <c r="V29" s="53">
        <f t="shared" si="5"/>
        <v>0</v>
      </c>
      <c r="W29" s="250"/>
      <c r="X29" s="33">
        <v>0</v>
      </c>
      <c r="Y29" s="261"/>
      <c r="Z29" s="7"/>
    </row>
    <row r="30" spans="2:26" x14ac:dyDescent="0.2">
      <c r="B30" s="132">
        <v>3</v>
      </c>
      <c r="C30" s="12"/>
      <c r="D30" s="11">
        <f t="shared" si="6"/>
        <v>35644295</v>
      </c>
      <c r="E30" s="11">
        <f t="shared" si="7"/>
        <v>1239060</v>
      </c>
      <c r="F30" s="62">
        <f t="shared" si="8"/>
        <v>195000</v>
      </c>
      <c r="G30" s="133">
        <f t="shared" si="9"/>
        <v>1434060</v>
      </c>
      <c r="H30" s="14"/>
      <c r="I30" s="1"/>
      <c r="J30" s="1"/>
      <c r="K30" s="1"/>
      <c r="M30" s="37">
        <v>28</v>
      </c>
      <c r="N30" s="38">
        <f t="shared" si="0"/>
        <v>393</v>
      </c>
      <c r="O30" s="38">
        <f>IF(OR(N29=0,N29=""),"",IF($C$7&lt;system3!I29,"",system3!I29))</f>
        <v>3</v>
      </c>
      <c r="P30" s="124">
        <f t="shared" si="1"/>
        <v>42917</v>
      </c>
      <c r="Q30" s="39">
        <f>IF(OR(N29=0,N29="",O30=""),"",IF(N30&lt;0,"",VLOOKUP(O30,system3!$A$2:$B$36,2,FALSE)))</f>
        <v>8.5000000000000006E-3</v>
      </c>
      <c r="R30" s="40">
        <f t="shared" si="2"/>
        <v>35410107</v>
      </c>
      <c r="S30" s="40">
        <f>IF(OR(N29=0,N29="",O30=""),"",IF(R30&lt;VLOOKUP(O30,system3!$A$2:$F$36,6,FALSE),R30,VLOOKUP(O30,system3!$A$2:$F$36,6,FALSE)))</f>
        <v>103255</v>
      </c>
      <c r="T30" s="40">
        <f t="shared" si="3"/>
        <v>25082</v>
      </c>
      <c r="U30" s="40">
        <f t="shared" si="4"/>
        <v>78173</v>
      </c>
      <c r="V30" s="40">
        <f t="shared" si="5"/>
        <v>0</v>
      </c>
      <c r="W30" s="250"/>
      <c r="X30" s="33">
        <v>0</v>
      </c>
      <c r="Y30" s="261"/>
      <c r="Z30" s="7"/>
    </row>
    <row r="31" spans="2:26" x14ac:dyDescent="0.2">
      <c r="B31" s="134">
        <v>4</v>
      </c>
      <c r="C31" s="12"/>
      <c r="D31" s="76">
        <f t="shared" si="6"/>
        <v>34704550</v>
      </c>
      <c r="E31" s="76">
        <f t="shared" si="7"/>
        <v>1239060</v>
      </c>
      <c r="F31" s="76">
        <f t="shared" si="8"/>
        <v>189800</v>
      </c>
      <c r="G31" s="84">
        <f t="shared" si="9"/>
        <v>1428860</v>
      </c>
      <c r="H31" s="14"/>
      <c r="I31" s="1"/>
      <c r="J31" s="1"/>
      <c r="K31" s="1"/>
      <c r="M31" s="36">
        <v>29</v>
      </c>
      <c r="N31" s="51">
        <f t="shared" si="0"/>
        <v>392</v>
      </c>
      <c r="O31" s="51">
        <f>IF(OR(N30=0,N30=""),"",IF($C$7&lt;system3!I30,"",system3!I30))</f>
        <v>3</v>
      </c>
      <c r="P31" s="125">
        <f t="shared" si="1"/>
        <v>42948</v>
      </c>
      <c r="Q31" s="52">
        <f>IF(OR(N30=0,N30="",O31=""),"",IF(N31&lt;0,"",VLOOKUP(O31,system3!$A$2:$B$36,2,FALSE)))</f>
        <v>8.5000000000000006E-3</v>
      </c>
      <c r="R31" s="53">
        <f t="shared" si="2"/>
        <v>35331934</v>
      </c>
      <c r="S31" s="53">
        <f>IF(OR(N30=0,N30="",O31=""),"",IF(R31&lt;VLOOKUP(O31,system3!$A$2:$F$36,6,FALSE),R31,VLOOKUP(O31,system3!$A$2:$F$36,6,FALSE)))</f>
        <v>103255</v>
      </c>
      <c r="T31" s="53">
        <f t="shared" si="3"/>
        <v>25026</v>
      </c>
      <c r="U31" s="53">
        <f t="shared" si="4"/>
        <v>78229</v>
      </c>
      <c r="V31" s="53">
        <f t="shared" si="5"/>
        <v>0</v>
      </c>
      <c r="W31" s="250"/>
      <c r="X31" s="33">
        <v>0</v>
      </c>
      <c r="Y31" s="261"/>
      <c r="Z31" s="7"/>
    </row>
    <row r="32" spans="2:26" ht="13.5" thickBot="1" x14ac:dyDescent="0.25">
      <c r="B32" s="138">
        <v>5</v>
      </c>
      <c r="C32" s="12"/>
      <c r="D32" s="178">
        <f t="shared" si="6"/>
        <v>33756787</v>
      </c>
      <c r="E32" s="178">
        <f t="shared" si="7"/>
        <v>1239060</v>
      </c>
      <c r="F32" s="178">
        <f t="shared" si="8"/>
        <v>184600</v>
      </c>
      <c r="G32" s="180">
        <f t="shared" si="9"/>
        <v>1423660</v>
      </c>
      <c r="H32" s="14"/>
      <c r="M32" s="37">
        <v>30</v>
      </c>
      <c r="N32" s="38">
        <f t="shared" si="0"/>
        <v>391</v>
      </c>
      <c r="O32" s="38">
        <f>IF(OR(N31=0,N31=""),"",IF($C$7&lt;system3!I31,"",system3!I31))</f>
        <v>3</v>
      </c>
      <c r="P32" s="124">
        <f t="shared" si="1"/>
        <v>42979</v>
      </c>
      <c r="Q32" s="39">
        <f>IF(OR(N31=0,N31="",O32=""),"",IF(N32&lt;0,"",VLOOKUP(O32,system3!$A$2:$B$36,2,FALSE)))</f>
        <v>8.5000000000000006E-3</v>
      </c>
      <c r="R32" s="40">
        <f t="shared" si="2"/>
        <v>35253705</v>
      </c>
      <c r="S32" s="40">
        <f>IF(OR(N31=0,N31="",O32=""),"",IF(R32&lt;VLOOKUP(O32,system3!$A$2:$F$36,6,FALSE),R32,VLOOKUP(O32,system3!$A$2:$F$36,6,FALSE)))</f>
        <v>103255</v>
      </c>
      <c r="T32" s="40">
        <f t="shared" si="3"/>
        <v>24971</v>
      </c>
      <c r="U32" s="40">
        <f t="shared" si="4"/>
        <v>78284</v>
      </c>
      <c r="V32" s="40">
        <f t="shared" si="5"/>
        <v>0</v>
      </c>
      <c r="W32" s="250"/>
      <c r="X32" s="33">
        <v>0</v>
      </c>
      <c r="Y32" s="261"/>
      <c r="Z32" s="7"/>
    </row>
    <row r="33" spans="2:26" x14ac:dyDescent="0.2">
      <c r="B33" s="79">
        <v>6</v>
      </c>
      <c r="C33" s="12"/>
      <c r="D33" s="147">
        <f t="shared" si="6"/>
        <v>32800936</v>
      </c>
      <c r="E33" s="147">
        <f t="shared" si="7"/>
        <v>1367892</v>
      </c>
      <c r="F33" s="147">
        <f t="shared" si="8"/>
        <v>179400</v>
      </c>
      <c r="G33" s="148">
        <f t="shared" si="9"/>
        <v>1547292</v>
      </c>
      <c r="H33" s="14"/>
      <c r="M33" s="36">
        <v>31</v>
      </c>
      <c r="N33" s="51">
        <f t="shared" si="0"/>
        <v>390</v>
      </c>
      <c r="O33" s="51">
        <f>IF(OR(N32=0,N32=""),"",IF($C$7&lt;system3!I32,"",system3!I32))</f>
        <v>3</v>
      </c>
      <c r="P33" s="125">
        <f t="shared" si="1"/>
        <v>43009</v>
      </c>
      <c r="Q33" s="52">
        <f>IF(OR(N32=0,N32="",O33=""),"",IF(N33&lt;0,"",VLOOKUP(O33,system3!$A$2:$B$36,2,FALSE)))</f>
        <v>8.5000000000000006E-3</v>
      </c>
      <c r="R33" s="53">
        <f t="shared" si="2"/>
        <v>35175421</v>
      </c>
      <c r="S33" s="53">
        <f>IF(OR(N32=0,N32="",O33=""),"",IF(R33&lt;VLOOKUP(O33,system3!$A$2:$F$36,6,FALSE),R33,VLOOKUP(O33,system3!$A$2:$F$36,6,FALSE)))</f>
        <v>103255</v>
      </c>
      <c r="T33" s="53">
        <f t="shared" si="3"/>
        <v>24915</v>
      </c>
      <c r="U33" s="53">
        <f t="shared" si="4"/>
        <v>78340</v>
      </c>
      <c r="V33" s="53">
        <f t="shared" si="5"/>
        <v>0</v>
      </c>
      <c r="W33" s="250"/>
      <c r="X33" s="33">
        <v>0</v>
      </c>
      <c r="Y33" s="261"/>
      <c r="Z33" s="7"/>
    </row>
    <row r="34" spans="2:26" x14ac:dyDescent="0.2">
      <c r="B34" s="132">
        <v>7</v>
      </c>
      <c r="C34" s="12"/>
      <c r="D34" s="11">
        <f t="shared" si="6"/>
        <v>31935319</v>
      </c>
      <c r="E34" s="11">
        <f t="shared" si="7"/>
        <v>1367892</v>
      </c>
      <c r="F34" s="62">
        <f t="shared" si="8"/>
        <v>174700</v>
      </c>
      <c r="G34" s="133">
        <f t="shared" si="9"/>
        <v>1542592</v>
      </c>
      <c r="H34" s="14"/>
      <c r="M34" s="37">
        <v>32</v>
      </c>
      <c r="N34" s="38">
        <f t="shared" si="0"/>
        <v>389</v>
      </c>
      <c r="O34" s="38">
        <f>IF(OR(N33=0,N33=""),"",IF($C$7&lt;system3!I33,"",system3!I33))</f>
        <v>3</v>
      </c>
      <c r="P34" s="124">
        <f t="shared" si="1"/>
        <v>43040</v>
      </c>
      <c r="Q34" s="39">
        <f>IF(OR(N33=0,N33="",O34=""),"",IF(N34&lt;0,"",VLOOKUP(O34,system3!$A$2:$B$36,2,FALSE)))</f>
        <v>8.5000000000000006E-3</v>
      </c>
      <c r="R34" s="40">
        <f t="shared" si="2"/>
        <v>35097081</v>
      </c>
      <c r="S34" s="40">
        <f>IF(OR(N33=0,N33="",O34=""),"",IF(R34&lt;VLOOKUP(O34,system3!$A$2:$F$36,6,FALSE),R34,VLOOKUP(O34,system3!$A$2:$F$36,6,FALSE)))</f>
        <v>103255</v>
      </c>
      <c r="T34" s="40">
        <f t="shared" si="3"/>
        <v>24860</v>
      </c>
      <c r="U34" s="40">
        <f t="shared" si="4"/>
        <v>78395</v>
      </c>
      <c r="V34" s="40">
        <f t="shared" si="5"/>
        <v>0</v>
      </c>
      <c r="W34" s="250"/>
      <c r="X34" s="33">
        <v>0</v>
      </c>
      <c r="Y34" s="261"/>
      <c r="Z34" s="7"/>
    </row>
    <row r="35" spans="2:26" x14ac:dyDescent="0.2">
      <c r="B35" s="134">
        <v>8</v>
      </c>
      <c r="C35" s="12"/>
      <c r="D35" s="76">
        <f t="shared" si="6"/>
        <v>31056189</v>
      </c>
      <c r="E35" s="76">
        <f t="shared" si="7"/>
        <v>1367892</v>
      </c>
      <c r="F35" s="76">
        <f t="shared" si="8"/>
        <v>169900</v>
      </c>
      <c r="G35" s="84">
        <f t="shared" si="9"/>
        <v>1537792</v>
      </c>
      <c r="H35" s="14"/>
      <c r="M35" s="36">
        <v>33</v>
      </c>
      <c r="N35" s="51">
        <f t="shared" si="0"/>
        <v>388</v>
      </c>
      <c r="O35" s="51">
        <f>IF(OR(N34=0,N34=""),"",IF($C$7&lt;system3!I34,"",system3!I34))</f>
        <v>3</v>
      </c>
      <c r="P35" s="125">
        <f t="shared" si="1"/>
        <v>43070</v>
      </c>
      <c r="Q35" s="52">
        <f>IF(OR(N34=0,N34="",O35=""),"",IF(N35&lt;0,"",VLOOKUP(O35,system3!$A$2:$B$36,2,FALSE)))</f>
        <v>8.5000000000000006E-3</v>
      </c>
      <c r="R35" s="53">
        <f t="shared" si="2"/>
        <v>35018686</v>
      </c>
      <c r="S35" s="53">
        <f>IF(OR(N34=0,N34="",O35=""),"",IF(R35&lt;VLOOKUP(O35,system3!$A$2:$F$36,6,FALSE),R35,VLOOKUP(O35,system3!$A$2:$F$36,6,FALSE)))</f>
        <v>103255</v>
      </c>
      <c r="T35" s="53">
        <f t="shared" si="3"/>
        <v>24804</v>
      </c>
      <c r="U35" s="53">
        <f t="shared" si="4"/>
        <v>78451</v>
      </c>
      <c r="V35" s="53">
        <f t="shared" si="5"/>
        <v>0</v>
      </c>
      <c r="W35" s="250"/>
      <c r="X35" s="33">
        <v>0</v>
      </c>
      <c r="Y35" s="261"/>
      <c r="Z35" s="7"/>
    </row>
    <row r="36" spans="2:26" x14ac:dyDescent="0.2">
      <c r="B36" s="132">
        <v>9</v>
      </c>
      <c r="C36" s="12"/>
      <c r="D36" s="11">
        <f t="shared" si="6"/>
        <v>30163335</v>
      </c>
      <c r="E36" s="11">
        <f t="shared" si="7"/>
        <v>1367892</v>
      </c>
      <c r="F36" s="62">
        <f t="shared" si="8"/>
        <v>165000</v>
      </c>
      <c r="G36" s="133">
        <f t="shared" si="9"/>
        <v>1532892</v>
      </c>
      <c r="H36" s="14"/>
      <c r="M36" s="37">
        <v>34</v>
      </c>
      <c r="N36" s="38">
        <f t="shared" si="0"/>
        <v>387</v>
      </c>
      <c r="O36" s="38">
        <f>IF(OR(N35=0,N35=""),"",IF($C$7&lt;system3!I35,"",system3!I35))</f>
        <v>3</v>
      </c>
      <c r="P36" s="124">
        <f t="shared" si="1"/>
        <v>43101</v>
      </c>
      <c r="Q36" s="39">
        <f>IF(OR(N35=0,N35="",O36=""),"",IF(N36&lt;0,"",VLOOKUP(O36,system3!$A$2:$B$36,2,FALSE)))</f>
        <v>8.5000000000000006E-3</v>
      </c>
      <c r="R36" s="40">
        <f t="shared" si="2"/>
        <v>34940235</v>
      </c>
      <c r="S36" s="40">
        <f>IF(OR(N35=0,N35="",O36=""),"",IF(R36&lt;VLOOKUP(O36,system3!$A$2:$F$36,6,FALSE),R36,VLOOKUP(O36,system3!$A$2:$F$36,6,FALSE)))</f>
        <v>103255</v>
      </c>
      <c r="T36" s="40">
        <f t="shared" si="3"/>
        <v>24749</v>
      </c>
      <c r="U36" s="40">
        <f t="shared" si="4"/>
        <v>78506</v>
      </c>
      <c r="V36" s="40">
        <f t="shared" si="5"/>
        <v>0</v>
      </c>
      <c r="W36" s="250"/>
      <c r="X36" s="33">
        <v>0</v>
      </c>
      <c r="Y36" s="261"/>
      <c r="Z36" s="7"/>
    </row>
    <row r="37" spans="2:26" ht="13.5" thickBot="1" x14ac:dyDescent="0.25">
      <c r="B37" s="137">
        <v>10</v>
      </c>
      <c r="C37" s="30"/>
      <c r="D37" s="179">
        <f t="shared" si="6"/>
        <v>29256546</v>
      </c>
      <c r="E37" s="179">
        <f t="shared" si="7"/>
        <v>1367892</v>
      </c>
      <c r="F37" s="179">
        <f t="shared" si="8"/>
        <v>160000</v>
      </c>
      <c r="G37" s="181">
        <f t="shared" si="9"/>
        <v>1527892</v>
      </c>
      <c r="H37" s="14"/>
      <c r="M37" s="36">
        <v>35</v>
      </c>
      <c r="N37" s="51">
        <f t="shared" si="0"/>
        <v>386</v>
      </c>
      <c r="O37" s="51">
        <f>IF(OR(N36=0,N36=""),"",IF($C$7&lt;system3!I36,"",system3!I36))</f>
        <v>3</v>
      </c>
      <c r="P37" s="125">
        <f t="shared" si="1"/>
        <v>43132</v>
      </c>
      <c r="Q37" s="52">
        <f>IF(OR(N36=0,N36="",O37=""),"",IF(N37&lt;0,"",VLOOKUP(O37,system3!$A$2:$B$36,2,FALSE)))</f>
        <v>8.5000000000000006E-3</v>
      </c>
      <c r="R37" s="53">
        <f t="shared" si="2"/>
        <v>34861729</v>
      </c>
      <c r="S37" s="53">
        <f>IF(OR(N36=0,N36="",O37=""),"",IF(R37&lt;VLOOKUP(O37,system3!$A$2:$F$36,6,FALSE),R37,VLOOKUP(O37,system3!$A$2:$F$36,6,FALSE)))</f>
        <v>103255</v>
      </c>
      <c r="T37" s="53">
        <f t="shared" si="3"/>
        <v>24693</v>
      </c>
      <c r="U37" s="53">
        <f t="shared" si="4"/>
        <v>78562</v>
      </c>
      <c r="V37" s="53">
        <f t="shared" si="5"/>
        <v>0</v>
      </c>
      <c r="W37" s="250"/>
      <c r="X37" s="33">
        <v>0</v>
      </c>
      <c r="Y37" s="261"/>
      <c r="Z37" s="7"/>
    </row>
    <row r="38" spans="2:26" x14ac:dyDescent="0.2">
      <c r="B38" s="78">
        <v>11</v>
      </c>
      <c r="C38" s="55"/>
      <c r="D38" s="29">
        <f t="shared" si="6"/>
        <v>28335601</v>
      </c>
      <c r="E38" s="29">
        <f t="shared" si="7"/>
        <v>1367892</v>
      </c>
      <c r="F38" s="54">
        <f t="shared" si="8"/>
        <v>155000</v>
      </c>
      <c r="G38" s="146">
        <f t="shared" si="9"/>
        <v>1522892</v>
      </c>
      <c r="H38" s="14"/>
      <c r="M38" s="41">
        <v>36</v>
      </c>
      <c r="N38" s="42">
        <f t="shared" si="0"/>
        <v>385</v>
      </c>
      <c r="O38" s="42">
        <f>IF(OR(N37=0,N37=""),"",IF($C$7&lt;system3!I37,"",system3!I37))</f>
        <v>3</v>
      </c>
      <c r="P38" s="126">
        <f t="shared" si="1"/>
        <v>43160</v>
      </c>
      <c r="Q38" s="43">
        <f>IF(OR(N37=0,N37="",O38=""),"",IF(N38&lt;0,"",VLOOKUP(O38,system3!$A$2:$B$36,2,FALSE)))</f>
        <v>8.5000000000000006E-3</v>
      </c>
      <c r="R38" s="44">
        <f t="shared" si="2"/>
        <v>34783167</v>
      </c>
      <c r="S38" s="44">
        <f>IF(OR(N37=0,N37="",O38=""),"",IF(R38&lt;VLOOKUP(O38,system3!$A$2:$F$36,6,FALSE),R38,VLOOKUP(O38,system3!$A$2:$F$36,6,FALSE)))</f>
        <v>103255</v>
      </c>
      <c r="T38" s="44">
        <f t="shared" si="3"/>
        <v>24638</v>
      </c>
      <c r="U38" s="44">
        <f t="shared" si="4"/>
        <v>78617</v>
      </c>
      <c r="V38" s="44">
        <f t="shared" si="5"/>
        <v>0</v>
      </c>
      <c r="W38" s="251"/>
      <c r="X38" s="34">
        <v>0</v>
      </c>
      <c r="Y38" s="262"/>
      <c r="Z38" s="7"/>
    </row>
    <row r="39" spans="2:26" x14ac:dyDescent="0.2">
      <c r="B39" s="134">
        <v>12</v>
      </c>
      <c r="C39" s="12"/>
      <c r="D39" s="76">
        <f t="shared" si="6"/>
        <v>27400279</v>
      </c>
      <c r="E39" s="76">
        <f t="shared" si="7"/>
        <v>1367892</v>
      </c>
      <c r="F39" s="76">
        <f t="shared" si="8"/>
        <v>149900</v>
      </c>
      <c r="G39" s="84">
        <f t="shared" si="9"/>
        <v>1517792</v>
      </c>
      <c r="H39" s="14"/>
      <c r="M39" s="35">
        <v>37</v>
      </c>
      <c r="N39" s="48">
        <f t="shared" si="0"/>
        <v>384</v>
      </c>
      <c r="O39" s="48">
        <f>IF(OR(N38=0,N38=""),"",IF($C$7&lt;system3!I38,"",system3!I38))</f>
        <v>4</v>
      </c>
      <c r="P39" s="123">
        <f t="shared" si="1"/>
        <v>43191</v>
      </c>
      <c r="Q39" s="49">
        <f>IF(OR(N38=0,N38="",O39=""),"",IF(N39&lt;0,"",VLOOKUP(O39,system3!$A$2:$B$36,2,FALSE)))</f>
        <v>8.5000000000000006E-3</v>
      </c>
      <c r="R39" s="50">
        <f t="shared" si="2"/>
        <v>34704550</v>
      </c>
      <c r="S39" s="50">
        <f>IF(OR(N38=0,N38="",O39=""),"",IF(R39&lt;VLOOKUP(O39,system3!$A$2:$F$36,6,FALSE),R39,VLOOKUP(O39,system3!$A$2:$F$36,6,FALSE)))</f>
        <v>103255</v>
      </c>
      <c r="T39" s="50">
        <f t="shared" si="3"/>
        <v>24582</v>
      </c>
      <c r="U39" s="50">
        <f t="shared" si="4"/>
        <v>78673</v>
      </c>
      <c r="V39" s="50">
        <f t="shared" si="5"/>
        <v>0</v>
      </c>
      <c r="W39" s="249">
        <f>IF(ISNA(VLOOKUP(O39,$B$28:$C$62,2,FALSE)),0,VLOOKUP(O39,$B$28:$C$62,2,FALSE))</f>
        <v>0</v>
      </c>
      <c r="X39" s="32">
        <v>0</v>
      </c>
      <c r="Y39" s="263">
        <f>IF(O39="","",ROUND(system3!$AJ$5/100*R39,-2))</f>
        <v>189800</v>
      </c>
      <c r="Z39" s="7"/>
    </row>
    <row r="40" spans="2:26" x14ac:dyDescent="0.2">
      <c r="B40" s="132">
        <v>13</v>
      </c>
      <c r="C40" s="12"/>
      <c r="D40" s="11">
        <f t="shared" si="6"/>
        <v>26450357</v>
      </c>
      <c r="E40" s="11">
        <f t="shared" si="7"/>
        <v>1367892</v>
      </c>
      <c r="F40" s="62">
        <f t="shared" si="8"/>
        <v>144700</v>
      </c>
      <c r="G40" s="133">
        <f t="shared" si="9"/>
        <v>1512592</v>
      </c>
      <c r="H40" s="14"/>
      <c r="M40" s="160">
        <v>38</v>
      </c>
      <c r="N40" s="161">
        <f t="shared" si="0"/>
        <v>383</v>
      </c>
      <c r="O40" s="161">
        <f>IF(OR(N39=0,N39=""),"",IF($C$7&lt;system3!I39,"",system3!I39))</f>
        <v>4</v>
      </c>
      <c r="P40" s="162">
        <f t="shared" si="1"/>
        <v>43221</v>
      </c>
      <c r="Q40" s="163">
        <f>IF(OR(N39=0,N39="",O40=""),"",IF(N40&lt;0,"",VLOOKUP(O40,system3!$A$2:$B$36,2,FALSE)))</f>
        <v>8.5000000000000006E-3</v>
      </c>
      <c r="R40" s="164">
        <f t="shared" si="2"/>
        <v>34625877</v>
      </c>
      <c r="S40" s="164">
        <f>IF(OR(N39=0,N39="",O40=""),"",IF(R40&lt;VLOOKUP(O40,system3!$A$2:$F$36,6,FALSE),R40,VLOOKUP(O40,system3!$A$2:$F$36,6,FALSE)))</f>
        <v>103255</v>
      </c>
      <c r="T40" s="164">
        <f t="shared" si="3"/>
        <v>24526</v>
      </c>
      <c r="U40" s="164">
        <f t="shared" si="4"/>
        <v>78729</v>
      </c>
      <c r="V40" s="164">
        <f t="shared" si="5"/>
        <v>0</v>
      </c>
      <c r="W40" s="250"/>
      <c r="X40" s="33">
        <v>0</v>
      </c>
      <c r="Y40" s="264"/>
      <c r="Z40" s="7"/>
    </row>
    <row r="41" spans="2:26" x14ac:dyDescent="0.2">
      <c r="B41" s="134">
        <v>14</v>
      </c>
      <c r="C41" s="12"/>
      <c r="D41" s="76">
        <f t="shared" si="6"/>
        <v>25485605</v>
      </c>
      <c r="E41" s="76">
        <f t="shared" si="7"/>
        <v>1367892</v>
      </c>
      <c r="F41" s="76">
        <f t="shared" si="8"/>
        <v>139400</v>
      </c>
      <c r="G41" s="84">
        <f t="shared" si="9"/>
        <v>1507292</v>
      </c>
      <c r="H41" s="14"/>
      <c r="M41" s="36">
        <v>39</v>
      </c>
      <c r="N41" s="51">
        <f t="shared" si="0"/>
        <v>382</v>
      </c>
      <c r="O41" s="51">
        <f>IF(OR(N40=0,N40=""),"",IF($C$7&lt;system3!I40,"",system3!I40))</f>
        <v>4</v>
      </c>
      <c r="P41" s="125">
        <f t="shared" si="1"/>
        <v>43252</v>
      </c>
      <c r="Q41" s="52">
        <f>IF(OR(N40=0,N40="",O41=""),"",IF(N41&lt;0,"",VLOOKUP(O41,system3!$A$2:$B$36,2,FALSE)))</f>
        <v>8.5000000000000006E-3</v>
      </c>
      <c r="R41" s="53">
        <f t="shared" si="2"/>
        <v>34547148</v>
      </c>
      <c r="S41" s="53">
        <f>IF(OR(N40=0,N40="",O41=""),"",IF(R41&lt;VLOOKUP(O41,system3!$A$2:$F$36,6,FALSE),R41,VLOOKUP(O41,system3!$A$2:$F$36,6,FALSE)))</f>
        <v>103255</v>
      </c>
      <c r="T41" s="53">
        <f t="shared" si="3"/>
        <v>24470</v>
      </c>
      <c r="U41" s="53">
        <f t="shared" si="4"/>
        <v>78785</v>
      </c>
      <c r="V41" s="53">
        <f t="shared" si="5"/>
        <v>0</v>
      </c>
      <c r="W41" s="250"/>
      <c r="X41" s="33">
        <v>0</v>
      </c>
      <c r="Y41" s="264"/>
      <c r="Z41" s="7"/>
    </row>
    <row r="42" spans="2:26" ht="13.5" thickBot="1" x14ac:dyDescent="0.25">
      <c r="B42" s="138">
        <v>15</v>
      </c>
      <c r="C42" s="30"/>
      <c r="D42" s="178">
        <f t="shared" si="6"/>
        <v>24505793</v>
      </c>
      <c r="E42" s="178">
        <f t="shared" si="7"/>
        <v>1367892</v>
      </c>
      <c r="F42" s="178">
        <f t="shared" si="8"/>
        <v>134000</v>
      </c>
      <c r="G42" s="180">
        <f t="shared" si="9"/>
        <v>1501892</v>
      </c>
      <c r="H42" s="14"/>
      <c r="M42" s="160">
        <v>40</v>
      </c>
      <c r="N42" s="161">
        <f t="shared" si="0"/>
        <v>381</v>
      </c>
      <c r="O42" s="161">
        <f>IF(OR(N41=0,N41=""),"",IF($C$7&lt;system3!I41,"",system3!I41))</f>
        <v>4</v>
      </c>
      <c r="P42" s="162">
        <f t="shared" si="1"/>
        <v>43282</v>
      </c>
      <c r="Q42" s="163">
        <f>IF(OR(N41=0,N41="",O42=""),"",IF(N42&lt;0,"",VLOOKUP(O42,system3!$A$2:$B$36,2,FALSE)))</f>
        <v>8.5000000000000006E-3</v>
      </c>
      <c r="R42" s="164">
        <f t="shared" si="2"/>
        <v>34468363</v>
      </c>
      <c r="S42" s="164">
        <f>IF(OR(N41=0,N41="",O42=""),"",IF(R42&lt;VLOOKUP(O42,system3!$A$2:$F$36,6,FALSE),R42,VLOOKUP(O42,system3!$A$2:$F$36,6,FALSE)))</f>
        <v>103255</v>
      </c>
      <c r="T42" s="164">
        <f t="shared" si="3"/>
        <v>24415</v>
      </c>
      <c r="U42" s="164">
        <f t="shared" si="4"/>
        <v>78840</v>
      </c>
      <c r="V42" s="164">
        <f t="shared" si="5"/>
        <v>0</v>
      </c>
      <c r="W42" s="250"/>
      <c r="X42" s="33">
        <v>0</v>
      </c>
      <c r="Y42" s="264"/>
      <c r="Z42" s="7"/>
    </row>
    <row r="43" spans="2:26" x14ac:dyDescent="0.2">
      <c r="B43" s="79">
        <v>16</v>
      </c>
      <c r="C43" s="55"/>
      <c r="D43" s="147">
        <f t="shared" si="6"/>
        <v>23510685</v>
      </c>
      <c r="E43" s="147">
        <f t="shared" si="7"/>
        <v>1367892</v>
      </c>
      <c r="F43" s="147">
        <f t="shared" si="8"/>
        <v>128600</v>
      </c>
      <c r="G43" s="148">
        <f t="shared" si="9"/>
        <v>1496492</v>
      </c>
      <c r="H43" s="14"/>
      <c r="M43" s="36">
        <v>41</v>
      </c>
      <c r="N43" s="51">
        <f t="shared" si="0"/>
        <v>380</v>
      </c>
      <c r="O43" s="51">
        <f>IF(OR(N42=0,N42=""),"",IF($C$7&lt;system3!I42,"",system3!I42))</f>
        <v>4</v>
      </c>
      <c r="P43" s="125">
        <f t="shared" si="1"/>
        <v>43313</v>
      </c>
      <c r="Q43" s="52">
        <f>IF(OR(N42=0,N42="",O43=""),"",IF(N43&lt;0,"",VLOOKUP(O43,system3!$A$2:$B$36,2,FALSE)))</f>
        <v>8.5000000000000006E-3</v>
      </c>
      <c r="R43" s="53">
        <f t="shared" si="2"/>
        <v>34389523</v>
      </c>
      <c r="S43" s="53">
        <f>IF(OR(N42=0,N42="",O43=""),"",IF(R43&lt;VLOOKUP(O43,system3!$A$2:$F$36,6,FALSE),R43,VLOOKUP(O43,system3!$A$2:$F$36,6,FALSE)))</f>
        <v>103255</v>
      </c>
      <c r="T43" s="53">
        <f t="shared" si="3"/>
        <v>24359</v>
      </c>
      <c r="U43" s="53">
        <f t="shared" si="4"/>
        <v>78896</v>
      </c>
      <c r="V43" s="53">
        <f t="shared" si="5"/>
        <v>0</v>
      </c>
      <c r="W43" s="250"/>
      <c r="X43" s="33">
        <v>0</v>
      </c>
      <c r="Y43" s="264"/>
      <c r="Z43" s="7"/>
    </row>
    <row r="44" spans="2:26" x14ac:dyDescent="0.2">
      <c r="B44" s="132">
        <v>17</v>
      </c>
      <c r="C44" s="12"/>
      <c r="D44" s="11">
        <f t="shared" si="6"/>
        <v>22500041</v>
      </c>
      <c r="E44" s="11">
        <f t="shared" si="7"/>
        <v>1367892</v>
      </c>
      <c r="F44" s="62">
        <f t="shared" si="8"/>
        <v>123100</v>
      </c>
      <c r="G44" s="133">
        <f t="shared" si="9"/>
        <v>1490992</v>
      </c>
      <c r="H44" s="14"/>
      <c r="M44" s="160">
        <v>42</v>
      </c>
      <c r="N44" s="161">
        <f t="shared" si="0"/>
        <v>379</v>
      </c>
      <c r="O44" s="161">
        <f>IF(OR(N43=0,N43=""),"",IF($C$7&lt;system3!I43,"",system3!I43))</f>
        <v>4</v>
      </c>
      <c r="P44" s="162">
        <f t="shared" si="1"/>
        <v>43344</v>
      </c>
      <c r="Q44" s="163">
        <f>IF(OR(N43=0,N43="",O44=""),"",IF(N44&lt;0,"",VLOOKUP(O44,system3!$A$2:$B$36,2,FALSE)))</f>
        <v>8.5000000000000006E-3</v>
      </c>
      <c r="R44" s="164">
        <f t="shared" si="2"/>
        <v>34310627</v>
      </c>
      <c r="S44" s="164">
        <f>IF(OR(N43=0,N43="",O44=""),"",IF(R44&lt;VLOOKUP(O44,system3!$A$2:$F$36,6,FALSE),R44,VLOOKUP(O44,system3!$A$2:$F$36,6,FALSE)))</f>
        <v>103255</v>
      </c>
      <c r="T44" s="164">
        <f t="shared" si="3"/>
        <v>24303</v>
      </c>
      <c r="U44" s="164">
        <f t="shared" si="4"/>
        <v>78952</v>
      </c>
      <c r="V44" s="164">
        <f t="shared" si="5"/>
        <v>0</v>
      </c>
      <c r="W44" s="250"/>
      <c r="X44" s="33">
        <v>0</v>
      </c>
      <c r="Y44" s="264"/>
      <c r="Z44" s="7"/>
    </row>
    <row r="45" spans="2:26" x14ac:dyDescent="0.2">
      <c r="B45" s="134">
        <v>18</v>
      </c>
      <c r="C45" s="12"/>
      <c r="D45" s="76">
        <f t="shared" si="6"/>
        <v>21473623</v>
      </c>
      <c r="E45" s="76">
        <f t="shared" si="7"/>
        <v>1367892</v>
      </c>
      <c r="F45" s="76">
        <f t="shared" si="8"/>
        <v>117500</v>
      </c>
      <c r="G45" s="84">
        <f t="shared" si="9"/>
        <v>1485392</v>
      </c>
      <c r="H45" s="14"/>
      <c r="M45" s="36">
        <v>43</v>
      </c>
      <c r="N45" s="51">
        <f t="shared" si="0"/>
        <v>378</v>
      </c>
      <c r="O45" s="51">
        <f>IF(OR(N44=0,N44=""),"",IF($C$7&lt;system3!I44,"",system3!I44))</f>
        <v>4</v>
      </c>
      <c r="P45" s="125">
        <f t="shared" si="1"/>
        <v>43374</v>
      </c>
      <c r="Q45" s="52">
        <f>IF(OR(N44=0,N44="",O45=""),"",IF(N45&lt;0,"",VLOOKUP(O45,system3!$A$2:$B$36,2,FALSE)))</f>
        <v>8.5000000000000006E-3</v>
      </c>
      <c r="R45" s="53">
        <f t="shared" si="2"/>
        <v>34231675</v>
      </c>
      <c r="S45" s="53">
        <f>IF(OR(N44=0,N44="",O45=""),"",IF(R45&lt;VLOOKUP(O45,system3!$A$2:$F$36,6,FALSE),R45,VLOOKUP(O45,system3!$A$2:$F$36,6,FALSE)))</f>
        <v>103255</v>
      </c>
      <c r="T45" s="53">
        <f t="shared" si="3"/>
        <v>24247</v>
      </c>
      <c r="U45" s="53">
        <f t="shared" si="4"/>
        <v>79008</v>
      </c>
      <c r="V45" s="53">
        <f t="shared" si="5"/>
        <v>0</v>
      </c>
      <c r="W45" s="250"/>
      <c r="X45" s="33">
        <v>0</v>
      </c>
      <c r="Y45" s="264"/>
      <c r="Z45" s="7"/>
    </row>
    <row r="46" spans="2:26" x14ac:dyDescent="0.2">
      <c r="B46" s="132">
        <v>19</v>
      </c>
      <c r="C46" s="12"/>
      <c r="D46" s="11">
        <f t="shared" si="6"/>
        <v>20431182</v>
      </c>
      <c r="E46" s="11">
        <f t="shared" si="7"/>
        <v>1367892</v>
      </c>
      <c r="F46" s="62">
        <f t="shared" si="8"/>
        <v>111800</v>
      </c>
      <c r="G46" s="133">
        <f t="shared" si="9"/>
        <v>1479692</v>
      </c>
      <c r="H46" s="14"/>
      <c r="M46" s="160">
        <v>44</v>
      </c>
      <c r="N46" s="161">
        <f t="shared" si="0"/>
        <v>377</v>
      </c>
      <c r="O46" s="161">
        <f>IF(OR(N45=0,N45=""),"",IF($C$7&lt;system3!I45,"",system3!I45))</f>
        <v>4</v>
      </c>
      <c r="P46" s="162">
        <f t="shared" si="1"/>
        <v>43405</v>
      </c>
      <c r="Q46" s="163">
        <f>IF(OR(N45=0,N45="",O46=""),"",IF(N46&lt;0,"",VLOOKUP(O46,system3!$A$2:$B$36,2,FALSE)))</f>
        <v>8.5000000000000006E-3</v>
      </c>
      <c r="R46" s="164">
        <f t="shared" si="2"/>
        <v>34152667</v>
      </c>
      <c r="S46" s="164">
        <f>IF(OR(N45=0,N45="",O46=""),"",IF(R46&lt;VLOOKUP(O46,system3!$A$2:$F$36,6,FALSE),R46,VLOOKUP(O46,system3!$A$2:$F$36,6,FALSE)))</f>
        <v>103255</v>
      </c>
      <c r="T46" s="164">
        <f t="shared" si="3"/>
        <v>24191</v>
      </c>
      <c r="U46" s="164">
        <f t="shared" si="4"/>
        <v>79064</v>
      </c>
      <c r="V46" s="164">
        <f t="shared" si="5"/>
        <v>0</v>
      </c>
      <c r="W46" s="250"/>
      <c r="X46" s="33">
        <v>0</v>
      </c>
      <c r="Y46" s="264"/>
      <c r="Z46" s="7"/>
    </row>
    <row r="47" spans="2:26" ht="13.5" thickBot="1" x14ac:dyDescent="0.25">
      <c r="B47" s="137">
        <v>20</v>
      </c>
      <c r="C47" s="30"/>
      <c r="D47" s="179">
        <f t="shared" si="6"/>
        <v>19372468</v>
      </c>
      <c r="E47" s="179">
        <f t="shared" si="7"/>
        <v>1367892</v>
      </c>
      <c r="F47" s="179">
        <f t="shared" si="8"/>
        <v>106000</v>
      </c>
      <c r="G47" s="181">
        <f t="shared" si="9"/>
        <v>1473892</v>
      </c>
      <c r="H47" s="14"/>
      <c r="M47" s="36">
        <v>45</v>
      </c>
      <c r="N47" s="51">
        <f t="shared" si="0"/>
        <v>376</v>
      </c>
      <c r="O47" s="51">
        <f>IF(OR(N46=0,N46=""),"",IF($C$7&lt;system3!I46,"",system3!I46))</f>
        <v>4</v>
      </c>
      <c r="P47" s="125">
        <f t="shared" si="1"/>
        <v>43435</v>
      </c>
      <c r="Q47" s="52">
        <f>IF(OR(N46=0,N46="",O47=""),"",IF(N47&lt;0,"",VLOOKUP(O47,system3!$A$2:$B$36,2,FALSE)))</f>
        <v>8.5000000000000006E-3</v>
      </c>
      <c r="R47" s="53">
        <f t="shared" si="2"/>
        <v>34073603</v>
      </c>
      <c r="S47" s="53">
        <f>IF(OR(N46=0,N46="",O47=""),"",IF(R47&lt;VLOOKUP(O47,system3!$A$2:$F$36,6,FALSE),R47,VLOOKUP(O47,system3!$A$2:$F$36,6,FALSE)))</f>
        <v>103255</v>
      </c>
      <c r="T47" s="53">
        <f t="shared" si="3"/>
        <v>24135</v>
      </c>
      <c r="U47" s="53">
        <f t="shared" si="4"/>
        <v>79120</v>
      </c>
      <c r="V47" s="53">
        <f t="shared" si="5"/>
        <v>0</v>
      </c>
      <c r="W47" s="250"/>
      <c r="X47" s="33">
        <v>0</v>
      </c>
      <c r="Y47" s="264"/>
      <c r="Z47" s="7"/>
    </row>
    <row r="48" spans="2:26" x14ac:dyDescent="0.2">
      <c r="B48" s="78">
        <v>21</v>
      </c>
      <c r="C48" s="55"/>
      <c r="D48" s="29">
        <f t="shared" si="6"/>
        <v>18297226</v>
      </c>
      <c r="E48" s="29">
        <f t="shared" si="7"/>
        <v>1397808</v>
      </c>
      <c r="F48" s="54">
        <f t="shared" si="8"/>
        <v>100100</v>
      </c>
      <c r="G48" s="146">
        <f t="shared" si="9"/>
        <v>1497908</v>
      </c>
      <c r="H48" s="14"/>
      <c r="M48" s="160">
        <v>46</v>
      </c>
      <c r="N48" s="161">
        <f t="shared" si="0"/>
        <v>375</v>
      </c>
      <c r="O48" s="161">
        <f>IF(OR(N47=0,N47=""),"",IF($C$7&lt;system3!I47,"",system3!I47))</f>
        <v>4</v>
      </c>
      <c r="P48" s="162">
        <f t="shared" si="1"/>
        <v>43466</v>
      </c>
      <c r="Q48" s="163">
        <f>IF(OR(N47=0,N47="",O48=""),"",IF(N48&lt;0,"",VLOOKUP(O48,system3!$A$2:$B$36,2,FALSE)))</f>
        <v>8.5000000000000006E-3</v>
      </c>
      <c r="R48" s="164">
        <f t="shared" si="2"/>
        <v>33994483</v>
      </c>
      <c r="S48" s="164">
        <f>IF(OR(N47=0,N47="",O48=""),"",IF(R48&lt;VLOOKUP(O48,system3!$A$2:$F$36,6,FALSE),R48,VLOOKUP(O48,system3!$A$2:$F$36,6,FALSE)))</f>
        <v>103255</v>
      </c>
      <c r="T48" s="164">
        <f t="shared" si="3"/>
        <v>24079</v>
      </c>
      <c r="U48" s="164">
        <f t="shared" si="4"/>
        <v>79176</v>
      </c>
      <c r="V48" s="164">
        <f t="shared" si="5"/>
        <v>0</v>
      </c>
      <c r="W48" s="250"/>
      <c r="X48" s="33">
        <v>0</v>
      </c>
      <c r="Y48" s="264"/>
      <c r="Z48" s="7"/>
    </row>
    <row r="49" spans="2:26" x14ac:dyDescent="0.2">
      <c r="B49" s="134">
        <v>22</v>
      </c>
      <c r="C49" s="12"/>
      <c r="D49" s="76">
        <f t="shared" si="6"/>
        <v>17228882</v>
      </c>
      <c r="E49" s="76">
        <f t="shared" si="7"/>
        <v>1397808</v>
      </c>
      <c r="F49" s="76">
        <f t="shared" si="8"/>
        <v>94200</v>
      </c>
      <c r="G49" s="84">
        <f t="shared" si="9"/>
        <v>1492008</v>
      </c>
      <c r="H49" s="14"/>
      <c r="M49" s="36">
        <v>47</v>
      </c>
      <c r="N49" s="51">
        <f t="shared" si="0"/>
        <v>374</v>
      </c>
      <c r="O49" s="51">
        <f>IF(OR(N48=0,N48=""),"",IF($C$7&lt;system3!I48,"",system3!I48))</f>
        <v>4</v>
      </c>
      <c r="P49" s="125">
        <f t="shared" si="1"/>
        <v>43497</v>
      </c>
      <c r="Q49" s="52">
        <f>IF(OR(N48=0,N48="",O49=""),"",IF(N49&lt;0,"",VLOOKUP(O49,system3!$A$2:$B$36,2,FALSE)))</f>
        <v>8.5000000000000006E-3</v>
      </c>
      <c r="R49" s="53">
        <f t="shared" si="2"/>
        <v>33915307</v>
      </c>
      <c r="S49" s="53">
        <f>IF(OR(N48=0,N48="",O49=""),"",IF(R49&lt;VLOOKUP(O49,system3!$A$2:$F$36,6,FALSE),R49,VLOOKUP(O49,system3!$A$2:$F$36,6,FALSE)))</f>
        <v>103255</v>
      </c>
      <c r="T49" s="53">
        <f t="shared" si="3"/>
        <v>24023</v>
      </c>
      <c r="U49" s="53">
        <f t="shared" si="4"/>
        <v>79232</v>
      </c>
      <c r="V49" s="53">
        <f t="shared" si="5"/>
        <v>0</v>
      </c>
      <c r="W49" s="250"/>
      <c r="X49" s="33">
        <v>0</v>
      </c>
      <c r="Y49" s="264"/>
      <c r="Z49" s="7"/>
    </row>
    <row r="50" spans="2:26" x14ac:dyDescent="0.2">
      <c r="B50" s="132">
        <v>23</v>
      </c>
      <c r="C50" s="12"/>
      <c r="D50" s="11">
        <f t="shared" si="6"/>
        <v>16140606</v>
      </c>
      <c r="E50" s="11">
        <f t="shared" si="7"/>
        <v>1397808</v>
      </c>
      <c r="F50" s="62">
        <f t="shared" si="8"/>
        <v>88300</v>
      </c>
      <c r="G50" s="133">
        <f t="shared" si="9"/>
        <v>1486108</v>
      </c>
      <c r="H50" s="14"/>
      <c r="M50" s="165">
        <v>48</v>
      </c>
      <c r="N50" s="166">
        <f t="shared" si="0"/>
        <v>373</v>
      </c>
      <c r="O50" s="166">
        <f>IF(OR(N49=0,N49=""),"",IF($C$7&lt;system3!I49,"",system3!I49))</f>
        <v>4</v>
      </c>
      <c r="P50" s="167">
        <f t="shared" si="1"/>
        <v>43525</v>
      </c>
      <c r="Q50" s="168">
        <f>IF(OR(N49=0,N49="",O50=""),"",IF(N50&lt;0,"",VLOOKUP(O50,system3!$A$2:$B$36,2,FALSE)))</f>
        <v>8.5000000000000006E-3</v>
      </c>
      <c r="R50" s="169">
        <f t="shared" si="2"/>
        <v>33836075</v>
      </c>
      <c r="S50" s="169">
        <f>IF(OR(N49=0,N49="",O50=""),"",IF(R50&lt;VLOOKUP(O50,system3!$A$2:$F$36,6,FALSE),R50,VLOOKUP(O50,system3!$A$2:$F$36,6,FALSE)))</f>
        <v>103255</v>
      </c>
      <c r="T50" s="169">
        <f t="shared" si="3"/>
        <v>23967</v>
      </c>
      <c r="U50" s="169">
        <f t="shared" si="4"/>
        <v>79288</v>
      </c>
      <c r="V50" s="169">
        <f t="shared" si="5"/>
        <v>0</v>
      </c>
      <c r="W50" s="251"/>
      <c r="X50" s="34">
        <v>0</v>
      </c>
      <c r="Y50" s="265"/>
      <c r="Z50" s="7"/>
    </row>
    <row r="51" spans="2:26" x14ac:dyDescent="0.2">
      <c r="B51" s="134">
        <v>24</v>
      </c>
      <c r="C51" s="12"/>
      <c r="D51" s="76">
        <f t="shared" si="6"/>
        <v>15032026</v>
      </c>
      <c r="E51" s="76">
        <f t="shared" si="7"/>
        <v>1397808</v>
      </c>
      <c r="F51" s="76">
        <f t="shared" si="8"/>
        <v>82200</v>
      </c>
      <c r="G51" s="84">
        <f t="shared" si="9"/>
        <v>1480008</v>
      </c>
      <c r="H51" s="14"/>
      <c r="M51" s="35">
        <v>49</v>
      </c>
      <c r="N51" s="48">
        <f t="shared" si="0"/>
        <v>372</v>
      </c>
      <c r="O51" s="48">
        <f>IF(OR(N50=0,N50=""),"",IF($C$7&lt;system3!I50,"",system3!I50))</f>
        <v>5</v>
      </c>
      <c r="P51" s="123">
        <f t="shared" si="1"/>
        <v>43556</v>
      </c>
      <c r="Q51" s="49">
        <f>IF(OR(N50=0,N50="",O51=""),"",IF(N51&lt;0,"",VLOOKUP(O51,system3!$A$2:$B$36,2,FALSE)))</f>
        <v>8.5000000000000006E-3</v>
      </c>
      <c r="R51" s="50">
        <f t="shared" si="2"/>
        <v>33756787</v>
      </c>
      <c r="S51" s="50">
        <f>IF(OR(N50=0,N50="",O51=""),"",IF(R51&lt;VLOOKUP(O51,system3!$A$2:$F$36,6,FALSE),R51,VLOOKUP(O51,system3!$A$2:$F$36,6,FALSE)))</f>
        <v>103255</v>
      </c>
      <c r="T51" s="50">
        <f t="shared" si="3"/>
        <v>23911</v>
      </c>
      <c r="U51" s="50">
        <f t="shared" si="4"/>
        <v>79344</v>
      </c>
      <c r="V51" s="50">
        <f t="shared" si="5"/>
        <v>0</v>
      </c>
      <c r="W51" s="249">
        <f>IF(ISNA(VLOOKUP(O51,$B$28:$C$62,2,FALSE)),0,VLOOKUP(O51,$B$28:$C$62,2,FALSE))</f>
        <v>0</v>
      </c>
      <c r="X51" s="32">
        <v>0</v>
      </c>
      <c r="Y51" s="260">
        <f>IF(O51="","",ROUND(system3!$AJ$5/100*R51,-2))</f>
        <v>184600</v>
      </c>
      <c r="Z51" s="7"/>
    </row>
    <row r="52" spans="2:26" ht="13.5" thickBot="1" x14ac:dyDescent="0.25">
      <c r="B52" s="138">
        <v>25</v>
      </c>
      <c r="C52" s="30"/>
      <c r="D52" s="178">
        <f t="shared" si="6"/>
        <v>13902760</v>
      </c>
      <c r="E52" s="178">
        <f t="shared" si="7"/>
        <v>1397808</v>
      </c>
      <c r="F52" s="178">
        <f t="shared" si="8"/>
        <v>76000</v>
      </c>
      <c r="G52" s="180">
        <f t="shared" si="9"/>
        <v>1473808</v>
      </c>
      <c r="H52" s="14"/>
      <c r="M52" s="37">
        <v>50</v>
      </c>
      <c r="N52" s="38">
        <f t="shared" si="0"/>
        <v>371</v>
      </c>
      <c r="O52" s="38">
        <f>IF(OR(N51=0,N51=""),"",IF($C$7&lt;system3!I51,"",system3!I51))</f>
        <v>5</v>
      </c>
      <c r="P52" s="124">
        <f t="shared" si="1"/>
        <v>43586</v>
      </c>
      <c r="Q52" s="39">
        <f>IF(OR(N51=0,N51="",O52=""),"",IF(N52&lt;0,"",VLOOKUP(O52,system3!$A$2:$B$36,2,FALSE)))</f>
        <v>8.5000000000000006E-3</v>
      </c>
      <c r="R52" s="40">
        <f t="shared" si="2"/>
        <v>33677443</v>
      </c>
      <c r="S52" s="40">
        <f>IF(OR(N51=0,N51="",O52=""),"",IF(R52&lt;VLOOKUP(O52,system3!$A$2:$F$36,6,FALSE),R52,VLOOKUP(O52,system3!$A$2:$F$36,6,FALSE)))</f>
        <v>103255</v>
      </c>
      <c r="T52" s="40">
        <f t="shared" si="3"/>
        <v>23854</v>
      </c>
      <c r="U52" s="40">
        <f t="shared" si="4"/>
        <v>79401</v>
      </c>
      <c r="V52" s="40">
        <f t="shared" si="5"/>
        <v>0</v>
      </c>
      <c r="W52" s="250"/>
      <c r="X52" s="33">
        <v>0</v>
      </c>
      <c r="Y52" s="261"/>
      <c r="Z52" s="7"/>
    </row>
    <row r="53" spans="2:26" x14ac:dyDescent="0.2">
      <c r="B53" s="79">
        <v>26</v>
      </c>
      <c r="C53" s="55"/>
      <c r="D53" s="147">
        <f t="shared" si="6"/>
        <v>12752425</v>
      </c>
      <c r="E53" s="147">
        <f t="shared" si="7"/>
        <v>1397808</v>
      </c>
      <c r="F53" s="147">
        <f t="shared" si="8"/>
        <v>69800</v>
      </c>
      <c r="G53" s="148">
        <f t="shared" si="9"/>
        <v>1467608</v>
      </c>
      <c r="H53" s="14"/>
      <c r="M53" s="36">
        <v>51</v>
      </c>
      <c r="N53" s="51">
        <f t="shared" si="0"/>
        <v>370</v>
      </c>
      <c r="O53" s="51">
        <f>IF(OR(N52=0,N52=""),"",IF($C$7&lt;system3!I52,"",system3!I52))</f>
        <v>5</v>
      </c>
      <c r="P53" s="125">
        <f t="shared" si="1"/>
        <v>43617</v>
      </c>
      <c r="Q53" s="52">
        <f>IF(OR(N52=0,N52="",O53=""),"",IF(N53&lt;0,"",VLOOKUP(O53,system3!$A$2:$B$36,2,FALSE)))</f>
        <v>8.5000000000000006E-3</v>
      </c>
      <c r="R53" s="53">
        <f t="shared" si="2"/>
        <v>33598042</v>
      </c>
      <c r="S53" s="53">
        <f>IF(OR(N52=0,N52="",O53=""),"",IF(R53&lt;VLOOKUP(O53,system3!$A$2:$F$36,6,FALSE),R53,VLOOKUP(O53,system3!$A$2:$F$36,6,FALSE)))</f>
        <v>103255</v>
      </c>
      <c r="T53" s="53">
        <f t="shared" si="3"/>
        <v>23798</v>
      </c>
      <c r="U53" s="53">
        <f t="shared" si="4"/>
        <v>79457</v>
      </c>
      <c r="V53" s="53">
        <f t="shared" si="5"/>
        <v>0</v>
      </c>
      <c r="W53" s="250"/>
      <c r="X53" s="33">
        <v>0</v>
      </c>
      <c r="Y53" s="261"/>
      <c r="Z53" s="7"/>
    </row>
    <row r="54" spans="2:26" x14ac:dyDescent="0.2">
      <c r="B54" s="132">
        <v>27</v>
      </c>
      <c r="C54" s="12"/>
      <c r="D54" s="11">
        <f t="shared" si="6"/>
        <v>11580628</v>
      </c>
      <c r="E54" s="11">
        <f t="shared" si="7"/>
        <v>1397808</v>
      </c>
      <c r="F54" s="62">
        <f t="shared" si="8"/>
        <v>63300</v>
      </c>
      <c r="G54" s="133">
        <f t="shared" si="9"/>
        <v>1461108</v>
      </c>
      <c r="H54" s="14"/>
      <c r="I54" s="19"/>
      <c r="J54" s="19"/>
      <c r="K54" s="19"/>
      <c r="M54" s="37">
        <v>52</v>
      </c>
      <c r="N54" s="38">
        <f t="shared" si="0"/>
        <v>369</v>
      </c>
      <c r="O54" s="38">
        <f>IF(OR(N53=0,N53=""),"",IF($C$7&lt;system3!I53,"",system3!I53))</f>
        <v>5</v>
      </c>
      <c r="P54" s="124">
        <f t="shared" si="1"/>
        <v>43647</v>
      </c>
      <c r="Q54" s="39">
        <f>IF(OR(N53=0,N53="",O54=""),"",IF(N54&lt;0,"",VLOOKUP(O54,system3!$A$2:$B$36,2,FALSE)))</f>
        <v>8.5000000000000006E-3</v>
      </c>
      <c r="R54" s="40">
        <f t="shared" si="2"/>
        <v>33518585</v>
      </c>
      <c r="S54" s="40">
        <f>IF(OR(N53=0,N53="",O54=""),"",IF(R54&lt;VLOOKUP(O54,system3!$A$2:$F$36,6,FALSE),R54,VLOOKUP(O54,system3!$A$2:$F$36,6,FALSE)))</f>
        <v>103255</v>
      </c>
      <c r="T54" s="40">
        <f t="shared" si="3"/>
        <v>23742</v>
      </c>
      <c r="U54" s="40">
        <f t="shared" si="4"/>
        <v>79513</v>
      </c>
      <c r="V54" s="40">
        <f t="shared" si="5"/>
        <v>0</v>
      </c>
      <c r="W54" s="250"/>
      <c r="X54" s="33">
        <v>0</v>
      </c>
      <c r="Y54" s="261"/>
      <c r="Z54" s="7"/>
    </row>
    <row r="55" spans="2:26" x14ac:dyDescent="0.2">
      <c r="B55" s="134">
        <v>28</v>
      </c>
      <c r="C55" s="12"/>
      <c r="D55" s="76">
        <f t="shared" si="6"/>
        <v>10386968</v>
      </c>
      <c r="E55" s="76">
        <f t="shared" si="7"/>
        <v>1397808</v>
      </c>
      <c r="F55" s="76">
        <f t="shared" si="8"/>
        <v>56800</v>
      </c>
      <c r="G55" s="84">
        <f t="shared" si="9"/>
        <v>1454608</v>
      </c>
      <c r="H55" s="14"/>
      <c r="I55" s="19"/>
      <c r="J55" s="19"/>
      <c r="K55" s="19"/>
      <c r="M55" s="36">
        <v>53</v>
      </c>
      <c r="N55" s="51">
        <f t="shared" si="0"/>
        <v>368</v>
      </c>
      <c r="O55" s="51">
        <f>IF(OR(N54=0,N54=""),"",IF($C$7&lt;system3!I54,"",system3!I54))</f>
        <v>5</v>
      </c>
      <c r="P55" s="125">
        <f t="shared" si="1"/>
        <v>43678</v>
      </c>
      <c r="Q55" s="52">
        <f>IF(OR(N54=0,N54="",O55=""),"",IF(N55&lt;0,"",VLOOKUP(O55,system3!$A$2:$B$36,2,FALSE)))</f>
        <v>8.5000000000000006E-3</v>
      </c>
      <c r="R55" s="53">
        <f t="shared" si="2"/>
        <v>33439072</v>
      </c>
      <c r="S55" s="53">
        <f>IF(OR(N54=0,N54="",O55=""),"",IF(R55&lt;VLOOKUP(O55,system3!$A$2:$F$36,6,FALSE),R55,VLOOKUP(O55,system3!$A$2:$F$36,6,FALSE)))</f>
        <v>103255</v>
      </c>
      <c r="T55" s="53">
        <f t="shared" si="3"/>
        <v>23686</v>
      </c>
      <c r="U55" s="53">
        <f t="shared" si="4"/>
        <v>79569</v>
      </c>
      <c r="V55" s="53">
        <f t="shared" si="5"/>
        <v>0</v>
      </c>
      <c r="W55" s="250"/>
      <c r="X55" s="33">
        <v>0</v>
      </c>
      <c r="Y55" s="261"/>
      <c r="Z55" s="7"/>
    </row>
    <row r="56" spans="2:26" x14ac:dyDescent="0.2">
      <c r="B56" s="132">
        <v>29</v>
      </c>
      <c r="C56" s="12"/>
      <c r="D56" s="11">
        <f t="shared" si="6"/>
        <v>9171038</v>
      </c>
      <c r="E56" s="11">
        <f t="shared" si="7"/>
        <v>1397808</v>
      </c>
      <c r="F56" s="62">
        <f t="shared" si="8"/>
        <v>50200</v>
      </c>
      <c r="G56" s="133">
        <f t="shared" si="9"/>
        <v>1448008</v>
      </c>
      <c r="H56" s="14"/>
      <c r="I56" s="20"/>
      <c r="J56" s="20"/>
      <c r="K56" s="20"/>
      <c r="M56" s="37">
        <v>54</v>
      </c>
      <c r="N56" s="38">
        <f t="shared" si="0"/>
        <v>367</v>
      </c>
      <c r="O56" s="38">
        <f>IF(OR(N55=0,N55=""),"",IF($C$7&lt;system3!I55,"",system3!I55))</f>
        <v>5</v>
      </c>
      <c r="P56" s="124">
        <f t="shared" si="1"/>
        <v>43709</v>
      </c>
      <c r="Q56" s="39">
        <f>IF(OR(N55=0,N55="",O56=""),"",IF(N56&lt;0,"",VLOOKUP(O56,system3!$A$2:$B$36,2,FALSE)))</f>
        <v>8.5000000000000006E-3</v>
      </c>
      <c r="R56" s="40">
        <f t="shared" si="2"/>
        <v>33359503</v>
      </c>
      <c r="S56" s="40">
        <f>IF(OR(N55=0,N55="",O56=""),"",IF(R56&lt;VLOOKUP(O56,system3!$A$2:$F$36,6,FALSE),R56,VLOOKUP(O56,system3!$A$2:$F$36,6,FALSE)))</f>
        <v>103255</v>
      </c>
      <c r="T56" s="40">
        <f t="shared" si="3"/>
        <v>23629</v>
      </c>
      <c r="U56" s="40">
        <f t="shared" si="4"/>
        <v>79626</v>
      </c>
      <c r="V56" s="40">
        <f t="shared" si="5"/>
        <v>0</v>
      </c>
      <c r="W56" s="250"/>
      <c r="X56" s="33">
        <v>0</v>
      </c>
      <c r="Y56" s="261"/>
      <c r="Z56" s="7"/>
    </row>
    <row r="57" spans="2:26" ht="13.5" thickBot="1" x14ac:dyDescent="0.25">
      <c r="B57" s="137">
        <v>30</v>
      </c>
      <c r="C57" s="30"/>
      <c r="D57" s="179">
        <f t="shared" si="6"/>
        <v>7932420</v>
      </c>
      <c r="E57" s="179">
        <f t="shared" si="7"/>
        <v>1397808</v>
      </c>
      <c r="F57" s="179">
        <f t="shared" si="8"/>
        <v>43400</v>
      </c>
      <c r="G57" s="181">
        <f t="shared" si="9"/>
        <v>1441208</v>
      </c>
      <c r="H57" s="14"/>
      <c r="I57" s="19"/>
      <c r="J57" s="19"/>
      <c r="K57" s="19"/>
      <c r="M57" s="36">
        <v>55</v>
      </c>
      <c r="N57" s="51">
        <f t="shared" si="0"/>
        <v>366</v>
      </c>
      <c r="O57" s="51">
        <f>IF(OR(N56=0,N56=""),"",IF($C$7&lt;system3!I56,"",system3!I56))</f>
        <v>5</v>
      </c>
      <c r="P57" s="125">
        <f t="shared" si="1"/>
        <v>43739</v>
      </c>
      <c r="Q57" s="52">
        <f>IF(OR(N56=0,N56="",O57=""),"",IF(N57&lt;0,"",VLOOKUP(O57,system3!$A$2:$B$36,2,FALSE)))</f>
        <v>8.5000000000000006E-3</v>
      </c>
      <c r="R57" s="53">
        <f t="shared" si="2"/>
        <v>33279877</v>
      </c>
      <c r="S57" s="53">
        <f>IF(OR(N56=0,N56="",O57=""),"",IF(R57&lt;VLOOKUP(O57,system3!$A$2:$F$36,6,FALSE),R57,VLOOKUP(O57,system3!$A$2:$F$36,6,FALSE)))</f>
        <v>103255</v>
      </c>
      <c r="T57" s="53">
        <f t="shared" si="3"/>
        <v>23573</v>
      </c>
      <c r="U57" s="53">
        <f t="shared" si="4"/>
        <v>79682</v>
      </c>
      <c r="V57" s="53">
        <f t="shared" si="5"/>
        <v>0</v>
      </c>
      <c r="W57" s="250"/>
      <c r="X57" s="33">
        <v>0</v>
      </c>
      <c r="Y57" s="261"/>
      <c r="Z57" s="7"/>
    </row>
    <row r="58" spans="2:26" x14ac:dyDescent="0.2">
      <c r="B58" s="142">
        <v>31</v>
      </c>
      <c r="C58" s="141"/>
      <c r="D58" s="143">
        <f t="shared" si="6"/>
        <v>6670694</v>
      </c>
      <c r="E58" s="143">
        <f t="shared" si="7"/>
        <v>1397820</v>
      </c>
      <c r="F58" s="144">
        <f t="shared" si="8"/>
        <v>36500</v>
      </c>
      <c r="G58" s="145">
        <f t="shared" si="9"/>
        <v>1434320</v>
      </c>
      <c r="H58" s="14"/>
      <c r="I58" s="19"/>
      <c r="J58" s="19"/>
      <c r="K58" s="19"/>
      <c r="M58" s="37">
        <v>56</v>
      </c>
      <c r="N58" s="38">
        <f t="shared" si="0"/>
        <v>365</v>
      </c>
      <c r="O58" s="38">
        <f>IF(OR(N57=0,N57=""),"",IF($C$7&lt;system3!I57,"",system3!I57))</f>
        <v>5</v>
      </c>
      <c r="P58" s="124">
        <f t="shared" si="1"/>
        <v>43770</v>
      </c>
      <c r="Q58" s="39">
        <f>IF(OR(N57=0,N57="",O58=""),"",IF(N58&lt;0,"",VLOOKUP(O58,system3!$A$2:$B$36,2,FALSE)))</f>
        <v>8.5000000000000006E-3</v>
      </c>
      <c r="R58" s="40">
        <f t="shared" si="2"/>
        <v>33200195</v>
      </c>
      <c r="S58" s="40">
        <f>IF(OR(N57=0,N57="",O58=""),"",IF(R58&lt;VLOOKUP(O58,system3!$A$2:$F$36,6,FALSE),R58,VLOOKUP(O58,system3!$A$2:$F$36,6,FALSE)))</f>
        <v>103255</v>
      </c>
      <c r="T58" s="40">
        <f t="shared" si="3"/>
        <v>23516</v>
      </c>
      <c r="U58" s="40">
        <f t="shared" si="4"/>
        <v>79739</v>
      </c>
      <c r="V58" s="40">
        <f t="shared" si="5"/>
        <v>0</v>
      </c>
      <c r="W58" s="250"/>
      <c r="X58" s="33">
        <v>0</v>
      </c>
      <c r="Y58" s="261"/>
      <c r="Z58" s="7"/>
    </row>
    <row r="59" spans="2:26" x14ac:dyDescent="0.2">
      <c r="B59" s="134">
        <v>32</v>
      </c>
      <c r="C59" s="12"/>
      <c r="D59" s="76">
        <f t="shared" si="6"/>
        <v>5385415</v>
      </c>
      <c r="E59" s="76">
        <f t="shared" si="7"/>
        <v>1397820</v>
      </c>
      <c r="F59" s="76">
        <f t="shared" si="8"/>
        <v>29500</v>
      </c>
      <c r="G59" s="84">
        <f t="shared" si="9"/>
        <v>1427320</v>
      </c>
      <c r="H59" s="14"/>
      <c r="I59" s="19"/>
      <c r="J59" s="19"/>
      <c r="K59" s="19"/>
      <c r="M59" s="36">
        <v>57</v>
      </c>
      <c r="N59" s="51">
        <f t="shared" si="0"/>
        <v>364</v>
      </c>
      <c r="O59" s="51">
        <f>IF(OR(N58=0,N58=""),"",IF($C$7&lt;system3!I58,"",system3!I58))</f>
        <v>5</v>
      </c>
      <c r="P59" s="125">
        <f t="shared" si="1"/>
        <v>43800</v>
      </c>
      <c r="Q59" s="52">
        <f>IF(OR(N58=0,N58="",O59=""),"",IF(N59&lt;0,"",VLOOKUP(O59,system3!$A$2:$B$36,2,FALSE)))</f>
        <v>8.5000000000000006E-3</v>
      </c>
      <c r="R59" s="53">
        <f t="shared" si="2"/>
        <v>33120456</v>
      </c>
      <c r="S59" s="53">
        <f>IF(OR(N58=0,N58="",O59=""),"",IF(R59&lt;VLOOKUP(O59,system3!$A$2:$F$36,6,FALSE),R59,VLOOKUP(O59,system3!$A$2:$F$36,6,FALSE)))</f>
        <v>103255</v>
      </c>
      <c r="T59" s="53">
        <f t="shared" si="3"/>
        <v>23460</v>
      </c>
      <c r="U59" s="53">
        <f t="shared" si="4"/>
        <v>79795</v>
      </c>
      <c r="V59" s="53">
        <f t="shared" si="5"/>
        <v>0</v>
      </c>
      <c r="W59" s="250"/>
      <c r="X59" s="33">
        <v>0</v>
      </c>
      <c r="Y59" s="261"/>
      <c r="Z59" s="7"/>
    </row>
    <row r="60" spans="2:26" x14ac:dyDescent="0.2">
      <c r="B60" s="132">
        <v>33</v>
      </c>
      <c r="C60" s="12"/>
      <c r="D60" s="11">
        <f t="shared" si="6"/>
        <v>4076155</v>
      </c>
      <c r="E60" s="11">
        <f t="shared" si="7"/>
        <v>1397808</v>
      </c>
      <c r="F60" s="62">
        <f t="shared" si="8"/>
        <v>22300</v>
      </c>
      <c r="G60" s="133">
        <f t="shared" si="9"/>
        <v>1420108</v>
      </c>
      <c r="H60" s="14"/>
      <c r="I60" s="19"/>
      <c r="J60" s="19"/>
      <c r="K60" s="19"/>
      <c r="M60" s="37">
        <v>58</v>
      </c>
      <c r="N60" s="38">
        <f t="shared" si="0"/>
        <v>363</v>
      </c>
      <c r="O60" s="38">
        <f>IF(OR(N59=0,N59=""),"",IF($C$7&lt;system3!I59,"",system3!I59))</f>
        <v>5</v>
      </c>
      <c r="P60" s="124">
        <f t="shared" si="1"/>
        <v>43831</v>
      </c>
      <c r="Q60" s="39">
        <f>IF(OR(N59=0,N59="",O60=""),"",IF(N60&lt;0,"",VLOOKUP(O60,system3!$A$2:$B$36,2,FALSE)))</f>
        <v>8.5000000000000006E-3</v>
      </c>
      <c r="R60" s="40">
        <f t="shared" si="2"/>
        <v>33040661</v>
      </c>
      <c r="S60" s="40">
        <f>IF(OR(N59=0,N59="",O60=""),"",IF(R60&lt;VLOOKUP(O60,system3!$A$2:$F$36,6,FALSE),R60,VLOOKUP(O60,system3!$A$2:$F$36,6,FALSE)))</f>
        <v>103255</v>
      </c>
      <c r="T60" s="40">
        <f t="shared" si="3"/>
        <v>23403</v>
      </c>
      <c r="U60" s="40">
        <f t="shared" si="4"/>
        <v>79852</v>
      </c>
      <c r="V60" s="40">
        <f t="shared" si="5"/>
        <v>0</v>
      </c>
      <c r="W60" s="250"/>
      <c r="X60" s="33">
        <v>0</v>
      </c>
      <c r="Y60" s="261"/>
      <c r="Z60" s="7"/>
    </row>
    <row r="61" spans="2:26" x14ac:dyDescent="0.2">
      <c r="B61" s="134">
        <v>34</v>
      </c>
      <c r="C61" s="12"/>
      <c r="D61" s="76">
        <f t="shared" si="6"/>
        <v>2742479</v>
      </c>
      <c r="E61" s="76">
        <f t="shared" si="7"/>
        <v>1397820</v>
      </c>
      <c r="F61" s="76">
        <f t="shared" si="8"/>
        <v>15000</v>
      </c>
      <c r="G61" s="84">
        <f t="shared" si="9"/>
        <v>1412820</v>
      </c>
      <c r="H61" s="14"/>
      <c r="I61" s="19"/>
      <c r="J61" s="19"/>
      <c r="K61" s="19"/>
      <c r="M61" s="36">
        <v>59</v>
      </c>
      <c r="N61" s="51">
        <f t="shared" si="0"/>
        <v>362</v>
      </c>
      <c r="O61" s="51">
        <f>IF(OR(N60=0,N60=""),"",IF($C$7&lt;system3!I60,"",system3!I60))</f>
        <v>5</v>
      </c>
      <c r="P61" s="125">
        <f t="shared" si="1"/>
        <v>43862</v>
      </c>
      <c r="Q61" s="52">
        <f>IF(OR(N60=0,N60="",O61=""),"",IF(N61&lt;0,"",VLOOKUP(O61,system3!$A$2:$B$36,2,FALSE)))</f>
        <v>8.5000000000000006E-3</v>
      </c>
      <c r="R61" s="53">
        <f t="shared" si="2"/>
        <v>32960809</v>
      </c>
      <c r="S61" s="53">
        <f>IF(OR(N60=0,N60="",O61=""),"",IF(R61&lt;VLOOKUP(O61,system3!$A$2:$F$36,6,FALSE),R61,VLOOKUP(O61,system3!$A$2:$F$36,6,FALSE)))</f>
        <v>103255</v>
      </c>
      <c r="T61" s="53">
        <f t="shared" si="3"/>
        <v>23347</v>
      </c>
      <c r="U61" s="53">
        <f t="shared" si="4"/>
        <v>79908</v>
      </c>
      <c r="V61" s="53">
        <f t="shared" si="5"/>
        <v>0</v>
      </c>
      <c r="W61" s="250"/>
      <c r="X61" s="33">
        <v>0</v>
      </c>
      <c r="Y61" s="261"/>
      <c r="Z61" s="7"/>
    </row>
    <row r="62" spans="2:26" ht="13.5" thickBot="1" x14ac:dyDescent="0.25">
      <c r="B62" s="138">
        <v>35</v>
      </c>
      <c r="C62" s="30"/>
      <c r="D62" s="178">
        <f t="shared" si="6"/>
        <v>1383905</v>
      </c>
      <c r="E62" s="178">
        <f t="shared" si="7"/>
        <v>1397627</v>
      </c>
      <c r="F62" s="178">
        <f t="shared" si="8"/>
        <v>7600</v>
      </c>
      <c r="G62" s="180">
        <f t="shared" si="9"/>
        <v>1405227</v>
      </c>
      <c r="H62" s="14"/>
      <c r="M62" s="155">
        <v>60</v>
      </c>
      <c r="N62" s="156">
        <f t="shared" si="0"/>
        <v>361</v>
      </c>
      <c r="O62" s="156">
        <f>IF(OR(N61=0,N61=""),"",IF($C$7&lt;system3!I61,"",system3!I61))</f>
        <v>5</v>
      </c>
      <c r="P62" s="157">
        <f t="shared" si="1"/>
        <v>43891</v>
      </c>
      <c r="Q62" s="158">
        <f>IF(OR(N61=0,N61="",O62=""),"",IF(N62&lt;0,"",VLOOKUP(O62,system3!$A$2:$B$36,2,FALSE)))</f>
        <v>8.5000000000000006E-3</v>
      </c>
      <c r="R62" s="159">
        <f t="shared" si="2"/>
        <v>32880901</v>
      </c>
      <c r="S62" s="159">
        <f>IF(OR(N61=0,N61="",O62=""),"",IF(R62&lt;VLOOKUP(O62,system3!$A$2:$F$36,6,FALSE),R62,VLOOKUP(O62,system3!$A$2:$F$36,6,FALSE)))</f>
        <v>103255</v>
      </c>
      <c r="T62" s="159">
        <f t="shared" si="3"/>
        <v>23290</v>
      </c>
      <c r="U62" s="159">
        <f t="shared" si="4"/>
        <v>79965</v>
      </c>
      <c r="V62" s="159">
        <f t="shared" si="5"/>
        <v>0</v>
      </c>
      <c r="W62" s="252"/>
      <c r="X62" s="47">
        <v>0</v>
      </c>
      <c r="Y62" s="266"/>
      <c r="Z62" s="7"/>
    </row>
    <row r="63" spans="2:26" x14ac:dyDescent="0.2">
      <c r="M63" s="149">
        <v>61</v>
      </c>
      <c r="N63" s="150">
        <f t="shared" si="0"/>
        <v>360</v>
      </c>
      <c r="O63" s="150">
        <f>IF(OR(N62=0,N62=""),"",IF($C$7&lt;system3!I62,"",system3!I62))</f>
        <v>6</v>
      </c>
      <c r="P63" s="151">
        <f t="shared" si="1"/>
        <v>43922</v>
      </c>
      <c r="Q63" s="152">
        <f>IF(OR(N62=0,N62="",O63=""),"",IF(N63&lt;0,"",VLOOKUP(O63,system3!$A$2:$B$36,2,FALSE)))</f>
        <v>1.55E-2</v>
      </c>
      <c r="R63" s="153">
        <f t="shared" si="2"/>
        <v>32800936</v>
      </c>
      <c r="S63" s="153">
        <f>IF(OR(N62=0,N62="",O63=""),"",IF(R63&lt;VLOOKUP(O63,system3!$A$2:$F$36,6,FALSE),R63,VLOOKUP(O63,system3!$A$2:$F$36,6,FALSE)))</f>
        <v>113991</v>
      </c>
      <c r="T63" s="153">
        <f t="shared" si="3"/>
        <v>42367</v>
      </c>
      <c r="U63" s="153">
        <f t="shared" si="4"/>
        <v>71624</v>
      </c>
      <c r="V63" s="153">
        <f t="shared" si="5"/>
        <v>0</v>
      </c>
      <c r="W63" s="250">
        <f>IF(ISNA(VLOOKUP(O63,$B$28:$C$62,2,FALSE)),0,VLOOKUP(O63,$B$28:$C$62,2,FALSE))</f>
        <v>0</v>
      </c>
      <c r="X63" s="154">
        <v>0</v>
      </c>
      <c r="Y63" s="264">
        <f>IF(O63="","",ROUND(system3!$AJ$5/100*R63,-2))</f>
        <v>179400</v>
      </c>
      <c r="Z63" s="7"/>
    </row>
    <row r="64" spans="2:26" x14ac:dyDescent="0.2">
      <c r="M64" s="160">
        <v>62</v>
      </c>
      <c r="N64" s="161">
        <f t="shared" si="0"/>
        <v>359</v>
      </c>
      <c r="O64" s="161">
        <f>IF(OR(N63=0,N63=""),"",IF($C$7&lt;system3!I63,"",system3!I63))</f>
        <v>6</v>
      </c>
      <c r="P64" s="162">
        <f t="shared" si="1"/>
        <v>43952</v>
      </c>
      <c r="Q64" s="163">
        <f>IF(OR(N63=0,N63="",O64=""),"",IF(N64&lt;0,"",VLOOKUP(O64,system3!$A$2:$B$36,2,FALSE)))</f>
        <v>1.55E-2</v>
      </c>
      <c r="R64" s="164">
        <f t="shared" si="2"/>
        <v>32729312</v>
      </c>
      <c r="S64" s="164">
        <f>IF(OR(N63=0,N63="",O64=""),"",IF(R64&lt;VLOOKUP(O64,system3!$A$2:$F$36,6,FALSE),R64,VLOOKUP(O64,system3!$A$2:$F$36,6,FALSE)))</f>
        <v>113991</v>
      </c>
      <c r="T64" s="164">
        <f t="shared" si="3"/>
        <v>42275</v>
      </c>
      <c r="U64" s="164">
        <f t="shared" si="4"/>
        <v>71716</v>
      </c>
      <c r="V64" s="164">
        <f t="shared" si="5"/>
        <v>0</v>
      </c>
      <c r="W64" s="250"/>
      <c r="X64" s="33">
        <v>0</v>
      </c>
      <c r="Y64" s="264"/>
      <c r="Z64" s="7"/>
    </row>
    <row r="65" spans="13:26" x14ac:dyDescent="0.2">
      <c r="M65" s="36">
        <v>63</v>
      </c>
      <c r="N65" s="51">
        <f t="shared" si="0"/>
        <v>358</v>
      </c>
      <c r="O65" s="51">
        <f>IF(OR(N64=0,N64=""),"",IF($C$7&lt;system3!I64,"",system3!I64))</f>
        <v>6</v>
      </c>
      <c r="P65" s="125">
        <f t="shared" si="1"/>
        <v>43983</v>
      </c>
      <c r="Q65" s="52">
        <f>IF(OR(N64=0,N64="",O65=""),"",IF(N65&lt;0,"",VLOOKUP(O65,system3!$A$2:$B$36,2,FALSE)))</f>
        <v>1.55E-2</v>
      </c>
      <c r="R65" s="53">
        <f t="shared" si="2"/>
        <v>32657596</v>
      </c>
      <c r="S65" s="53">
        <f>IF(OR(N64=0,N64="",O65=""),"",IF(R65&lt;VLOOKUP(O65,system3!$A$2:$F$36,6,FALSE),R65,VLOOKUP(O65,system3!$A$2:$F$36,6,FALSE)))</f>
        <v>113991</v>
      </c>
      <c r="T65" s="53">
        <f t="shared" si="3"/>
        <v>42182</v>
      </c>
      <c r="U65" s="53">
        <f t="shared" si="4"/>
        <v>71809</v>
      </c>
      <c r="V65" s="53">
        <f t="shared" si="5"/>
        <v>0</v>
      </c>
      <c r="W65" s="250"/>
      <c r="X65" s="33">
        <v>0</v>
      </c>
      <c r="Y65" s="264"/>
      <c r="Z65" s="7"/>
    </row>
    <row r="66" spans="13:26" x14ac:dyDescent="0.2">
      <c r="M66" s="160">
        <v>64</v>
      </c>
      <c r="N66" s="161">
        <f t="shared" si="0"/>
        <v>357</v>
      </c>
      <c r="O66" s="161">
        <f>IF(OR(N65=0,N65=""),"",IF($C$7&lt;system3!I65,"",system3!I65))</f>
        <v>6</v>
      </c>
      <c r="P66" s="162">
        <f t="shared" si="1"/>
        <v>44013</v>
      </c>
      <c r="Q66" s="163">
        <f>IF(OR(N65=0,N65="",O66=""),"",IF(N66&lt;0,"",VLOOKUP(O66,system3!$A$2:$B$36,2,FALSE)))</f>
        <v>1.55E-2</v>
      </c>
      <c r="R66" s="164">
        <f t="shared" si="2"/>
        <v>32585787</v>
      </c>
      <c r="S66" s="164">
        <f>IF(OR(N65=0,N65="",O66=""),"",IF(R66&lt;VLOOKUP(O66,system3!$A$2:$F$36,6,FALSE),R66,VLOOKUP(O66,system3!$A$2:$F$36,6,FALSE)))</f>
        <v>113991</v>
      </c>
      <c r="T66" s="164">
        <f t="shared" si="3"/>
        <v>42089</v>
      </c>
      <c r="U66" s="164">
        <f t="shared" si="4"/>
        <v>71902</v>
      </c>
      <c r="V66" s="164">
        <f t="shared" si="5"/>
        <v>0</v>
      </c>
      <c r="W66" s="250"/>
      <c r="X66" s="33">
        <v>0</v>
      </c>
      <c r="Y66" s="264"/>
      <c r="Z66" s="7"/>
    </row>
    <row r="67" spans="13:26" x14ac:dyDescent="0.2">
      <c r="M67" s="36">
        <v>65</v>
      </c>
      <c r="N67" s="51">
        <f t="shared" si="0"/>
        <v>356</v>
      </c>
      <c r="O67" s="51">
        <f>IF(OR(N66=0,N66=""),"",IF($C$7&lt;system3!I66,"",system3!I66))</f>
        <v>6</v>
      </c>
      <c r="P67" s="125">
        <f t="shared" si="1"/>
        <v>44044</v>
      </c>
      <c r="Q67" s="52">
        <f>IF(OR(N66=0,N66="",O67=""),"",IF(N67&lt;0,"",VLOOKUP(O67,system3!$A$2:$B$36,2,FALSE)))</f>
        <v>1.55E-2</v>
      </c>
      <c r="R67" s="53">
        <f t="shared" si="2"/>
        <v>32513885</v>
      </c>
      <c r="S67" s="53">
        <f>IF(OR(N66=0,N66="",O67=""),"",IF(R67&lt;VLOOKUP(O67,system3!$A$2:$F$36,6,FALSE),R67,VLOOKUP(O67,system3!$A$2:$F$36,6,FALSE)))</f>
        <v>113991</v>
      </c>
      <c r="T67" s="53">
        <f t="shared" si="3"/>
        <v>41997</v>
      </c>
      <c r="U67" s="53">
        <f t="shared" si="4"/>
        <v>71994</v>
      </c>
      <c r="V67" s="53">
        <f t="shared" si="5"/>
        <v>0</v>
      </c>
      <c r="W67" s="250"/>
      <c r="X67" s="33">
        <v>0</v>
      </c>
      <c r="Y67" s="264"/>
      <c r="Z67" s="7"/>
    </row>
    <row r="68" spans="13:26" x14ac:dyDescent="0.2">
      <c r="M68" s="160">
        <v>66</v>
      </c>
      <c r="N68" s="161">
        <f t="shared" ref="N68:N131" si="10">IF(OR(N67=0,N67=""),"",IF(V67=0,N67-1,IF(ROUND(NPER(Q67/12,-1*S67,R68,0,0),0)&gt;=N67,N67-1,ROUND(NPER(Q67/12,-1*S67,R68,0,0),0))))</f>
        <v>355</v>
      </c>
      <c r="O68" s="161">
        <f>IF(OR(N67=0,N67=""),"",IF($C$7&lt;system3!I67,"",system3!I67))</f>
        <v>6</v>
      </c>
      <c r="P68" s="162">
        <f t="shared" ref="P68:P131" si="11">IF(OR(N67=0,N67="",O68=""),"",IF(N68&lt;0,"",EDATE(P67,1)))</f>
        <v>44075</v>
      </c>
      <c r="Q68" s="163">
        <f>IF(OR(N67=0,N67="",O68=""),"",IF(N68&lt;0,"",VLOOKUP(O68,system3!$A$2:$B$36,2,FALSE)))</f>
        <v>1.55E-2</v>
      </c>
      <c r="R68" s="164">
        <f t="shared" ref="R68:R131" si="12">IF(OR(N67=0,N67="",O68=""),"",IF(ISERR(ROUNDDOWN(R67-U67-V67,0)),"",ROUNDDOWN(R67-U67-V67,0)))</f>
        <v>32441891</v>
      </c>
      <c r="S68" s="164">
        <f>IF(OR(N67=0,N67="",O68=""),"",IF(R68&lt;VLOOKUP(O68,system3!$A$2:$F$36,6,FALSE),R68,VLOOKUP(O68,system3!$A$2:$F$36,6,FALSE)))</f>
        <v>113991</v>
      </c>
      <c r="T68" s="164">
        <f t="shared" ref="T68:T131" si="13">IF(OR(N67=0,N67="",O68=""),"",IF(N68&lt;0,"",ROUNDDOWN(R68*Q68/12,0)))</f>
        <v>41904</v>
      </c>
      <c r="U68" s="164">
        <f t="shared" ref="U68:U131" si="14">IF(OR(N67=0,N67="",O68=""),"",IF(R68&lt;U67,R68,IF(N68&lt;0,"",ROUNDDOWN(S68-T68,0))))</f>
        <v>72087</v>
      </c>
      <c r="V68" s="164">
        <f t="shared" ref="V68:V131" si="15">IF(OR(N67=0,N67="",O68=""),"",W68+X68)</f>
        <v>0</v>
      </c>
      <c r="W68" s="250"/>
      <c r="X68" s="33">
        <v>0</v>
      </c>
      <c r="Y68" s="264"/>
      <c r="Z68" s="7"/>
    </row>
    <row r="69" spans="13:26" x14ac:dyDescent="0.2">
      <c r="M69" s="36">
        <v>67</v>
      </c>
      <c r="N69" s="51">
        <f t="shared" si="10"/>
        <v>354</v>
      </c>
      <c r="O69" s="51">
        <f>IF(OR(N68=0,N68=""),"",IF($C$7&lt;system3!I68,"",system3!I68))</f>
        <v>6</v>
      </c>
      <c r="P69" s="125">
        <f t="shared" si="11"/>
        <v>44105</v>
      </c>
      <c r="Q69" s="52">
        <f>IF(OR(N68=0,N68="",O69=""),"",IF(N69&lt;0,"",VLOOKUP(O69,system3!$A$2:$B$36,2,FALSE)))</f>
        <v>1.55E-2</v>
      </c>
      <c r="R69" s="53">
        <f t="shared" si="12"/>
        <v>32369804</v>
      </c>
      <c r="S69" s="53">
        <f>IF(OR(N68=0,N68="",O69=""),"",IF(R69&lt;VLOOKUP(O69,system3!$A$2:$F$36,6,FALSE),R69,VLOOKUP(O69,system3!$A$2:$F$36,6,FALSE)))</f>
        <v>113991</v>
      </c>
      <c r="T69" s="53">
        <f t="shared" si="13"/>
        <v>41810</v>
      </c>
      <c r="U69" s="53">
        <f t="shared" si="14"/>
        <v>72181</v>
      </c>
      <c r="V69" s="53">
        <f t="shared" si="15"/>
        <v>0</v>
      </c>
      <c r="W69" s="250"/>
      <c r="X69" s="33">
        <v>0</v>
      </c>
      <c r="Y69" s="264"/>
      <c r="Z69" s="7"/>
    </row>
    <row r="70" spans="13:26" x14ac:dyDescent="0.2">
      <c r="M70" s="160">
        <v>68</v>
      </c>
      <c r="N70" s="161">
        <f t="shared" si="10"/>
        <v>353</v>
      </c>
      <c r="O70" s="161">
        <f>IF(OR(N69=0,N69=""),"",IF($C$7&lt;system3!I69,"",system3!I69))</f>
        <v>6</v>
      </c>
      <c r="P70" s="162">
        <f t="shared" si="11"/>
        <v>44136</v>
      </c>
      <c r="Q70" s="163">
        <f>IF(OR(N69=0,N69="",O70=""),"",IF(N70&lt;0,"",VLOOKUP(O70,system3!$A$2:$B$36,2,FALSE)))</f>
        <v>1.55E-2</v>
      </c>
      <c r="R70" s="164">
        <f t="shared" si="12"/>
        <v>32297623</v>
      </c>
      <c r="S70" s="164">
        <f>IF(OR(N69=0,N69="",O70=""),"",IF(R70&lt;VLOOKUP(O70,system3!$A$2:$F$36,6,FALSE),R70,VLOOKUP(O70,system3!$A$2:$F$36,6,FALSE)))</f>
        <v>113991</v>
      </c>
      <c r="T70" s="164">
        <f t="shared" si="13"/>
        <v>41717</v>
      </c>
      <c r="U70" s="164">
        <f t="shared" si="14"/>
        <v>72274</v>
      </c>
      <c r="V70" s="164">
        <f t="shared" si="15"/>
        <v>0</v>
      </c>
      <c r="W70" s="250"/>
      <c r="X70" s="33">
        <v>0</v>
      </c>
      <c r="Y70" s="264"/>
      <c r="Z70" s="7"/>
    </row>
    <row r="71" spans="13:26" x14ac:dyDescent="0.2">
      <c r="M71" s="36">
        <v>69</v>
      </c>
      <c r="N71" s="51">
        <f t="shared" si="10"/>
        <v>352</v>
      </c>
      <c r="O71" s="51">
        <f>IF(OR(N70=0,N70=""),"",IF($C$7&lt;system3!I70,"",system3!I70))</f>
        <v>6</v>
      </c>
      <c r="P71" s="125">
        <f t="shared" si="11"/>
        <v>44166</v>
      </c>
      <c r="Q71" s="52">
        <f>IF(OR(N70=0,N70="",O71=""),"",IF(N71&lt;0,"",VLOOKUP(O71,system3!$A$2:$B$36,2,FALSE)))</f>
        <v>1.55E-2</v>
      </c>
      <c r="R71" s="53">
        <f t="shared" si="12"/>
        <v>32225349</v>
      </c>
      <c r="S71" s="53">
        <f>IF(OR(N70=0,N70="",O71=""),"",IF(R71&lt;VLOOKUP(O71,system3!$A$2:$F$36,6,FALSE),R71,VLOOKUP(O71,system3!$A$2:$F$36,6,FALSE)))</f>
        <v>113991</v>
      </c>
      <c r="T71" s="53">
        <f t="shared" si="13"/>
        <v>41624</v>
      </c>
      <c r="U71" s="53">
        <f t="shared" si="14"/>
        <v>72367</v>
      </c>
      <c r="V71" s="53">
        <f t="shared" si="15"/>
        <v>0</v>
      </c>
      <c r="W71" s="250"/>
      <c r="X71" s="33">
        <v>0</v>
      </c>
      <c r="Y71" s="264"/>
      <c r="Z71" s="7"/>
    </row>
    <row r="72" spans="13:26" x14ac:dyDescent="0.2">
      <c r="M72" s="160">
        <v>70</v>
      </c>
      <c r="N72" s="161">
        <f t="shared" si="10"/>
        <v>351</v>
      </c>
      <c r="O72" s="161">
        <f>IF(OR(N71=0,N71=""),"",IF($C$7&lt;system3!I71,"",system3!I71))</f>
        <v>6</v>
      </c>
      <c r="P72" s="162">
        <f t="shared" si="11"/>
        <v>44197</v>
      </c>
      <c r="Q72" s="163">
        <f>IF(OR(N71=0,N71="",O72=""),"",IF(N72&lt;0,"",VLOOKUP(O72,system3!$A$2:$B$36,2,FALSE)))</f>
        <v>1.55E-2</v>
      </c>
      <c r="R72" s="164">
        <f t="shared" si="12"/>
        <v>32152982</v>
      </c>
      <c r="S72" s="164">
        <f>IF(OR(N71=0,N71="",O72=""),"",IF(R72&lt;VLOOKUP(O72,system3!$A$2:$F$36,6,FALSE),R72,VLOOKUP(O72,system3!$A$2:$F$36,6,FALSE)))</f>
        <v>113991</v>
      </c>
      <c r="T72" s="164">
        <f t="shared" si="13"/>
        <v>41530</v>
      </c>
      <c r="U72" s="164">
        <f t="shared" si="14"/>
        <v>72461</v>
      </c>
      <c r="V72" s="164">
        <f t="shared" si="15"/>
        <v>0</v>
      </c>
      <c r="W72" s="250"/>
      <c r="X72" s="33">
        <v>0</v>
      </c>
      <c r="Y72" s="264"/>
      <c r="Z72" s="7"/>
    </row>
    <row r="73" spans="13:26" x14ac:dyDescent="0.2">
      <c r="M73" s="36">
        <v>71</v>
      </c>
      <c r="N73" s="51">
        <f t="shared" si="10"/>
        <v>350</v>
      </c>
      <c r="O73" s="51">
        <f>IF(OR(N72=0,N72=""),"",IF($C$7&lt;system3!I72,"",system3!I72))</f>
        <v>6</v>
      </c>
      <c r="P73" s="125">
        <f t="shared" si="11"/>
        <v>44228</v>
      </c>
      <c r="Q73" s="52">
        <f>IF(OR(N72=0,N72="",O73=""),"",IF(N73&lt;0,"",VLOOKUP(O73,system3!$A$2:$B$36,2,FALSE)))</f>
        <v>1.55E-2</v>
      </c>
      <c r="R73" s="53">
        <f t="shared" si="12"/>
        <v>32080521</v>
      </c>
      <c r="S73" s="53">
        <f>IF(OR(N72=0,N72="",O73=""),"",IF(R73&lt;VLOOKUP(O73,system3!$A$2:$F$36,6,FALSE),R73,VLOOKUP(O73,system3!$A$2:$F$36,6,FALSE)))</f>
        <v>113991</v>
      </c>
      <c r="T73" s="53">
        <f t="shared" si="13"/>
        <v>41437</v>
      </c>
      <c r="U73" s="53">
        <f t="shared" si="14"/>
        <v>72554</v>
      </c>
      <c r="V73" s="53">
        <f t="shared" si="15"/>
        <v>0</v>
      </c>
      <c r="W73" s="250"/>
      <c r="X73" s="33">
        <v>0</v>
      </c>
      <c r="Y73" s="264"/>
      <c r="Z73" s="7"/>
    </row>
    <row r="74" spans="13:26" x14ac:dyDescent="0.2">
      <c r="M74" s="165">
        <v>72</v>
      </c>
      <c r="N74" s="166">
        <f t="shared" si="10"/>
        <v>349</v>
      </c>
      <c r="O74" s="166">
        <f>IF(OR(N73=0,N73=""),"",IF($C$7&lt;system3!I73,"",system3!I73))</f>
        <v>6</v>
      </c>
      <c r="P74" s="167">
        <f t="shared" si="11"/>
        <v>44256</v>
      </c>
      <c r="Q74" s="168">
        <f>IF(OR(N73=0,N73="",O74=""),"",IF(N74&lt;0,"",VLOOKUP(O74,system3!$A$2:$B$36,2,FALSE)))</f>
        <v>1.55E-2</v>
      </c>
      <c r="R74" s="169">
        <f t="shared" si="12"/>
        <v>32007967</v>
      </c>
      <c r="S74" s="169">
        <f>IF(OR(N73=0,N73="",O74=""),"",IF(R74&lt;VLOOKUP(O74,system3!$A$2:$F$36,6,FALSE),R74,VLOOKUP(O74,system3!$A$2:$F$36,6,FALSE)))</f>
        <v>113991</v>
      </c>
      <c r="T74" s="169">
        <f t="shared" si="13"/>
        <v>41343</v>
      </c>
      <c r="U74" s="169">
        <f t="shared" si="14"/>
        <v>72648</v>
      </c>
      <c r="V74" s="169">
        <f t="shared" si="15"/>
        <v>0</v>
      </c>
      <c r="W74" s="251"/>
      <c r="X74" s="34">
        <v>0</v>
      </c>
      <c r="Y74" s="265"/>
      <c r="Z74" s="7"/>
    </row>
    <row r="75" spans="13:26" x14ac:dyDescent="0.2">
      <c r="M75" s="35">
        <v>73</v>
      </c>
      <c r="N75" s="48">
        <f t="shared" si="10"/>
        <v>348</v>
      </c>
      <c r="O75" s="48">
        <f>IF(OR(N74=0,N74=""),"",IF($C$7&lt;system3!I74,"",system3!I74))</f>
        <v>7</v>
      </c>
      <c r="P75" s="123">
        <f t="shared" si="11"/>
        <v>44287</v>
      </c>
      <c r="Q75" s="49">
        <f>IF(OR(N74=0,N74="",O75=""),"",IF(N75&lt;0,"",VLOOKUP(O75,system3!$A$2:$B$36,2,FALSE)))</f>
        <v>1.55E-2</v>
      </c>
      <c r="R75" s="50">
        <f t="shared" si="12"/>
        <v>31935319</v>
      </c>
      <c r="S75" s="50">
        <f>IF(OR(N74=0,N74="",O75=""),"",IF(R75&lt;VLOOKUP(O75,system3!$A$2:$F$36,6,FALSE),R75,VLOOKUP(O75,system3!$A$2:$F$36,6,FALSE)))</f>
        <v>113991</v>
      </c>
      <c r="T75" s="50">
        <f t="shared" si="13"/>
        <v>41249</v>
      </c>
      <c r="U75" s="50">
        <f t="shared" si="14"/>
        <v>72742</v>
      </c>
      <c r="V75" s="50">
        <f t="shared" si="15"/>
        <v>0</v>
      </c>
      <c r="W75" s="249">
        <f>IF(ISNA(VLOOKUP(O75,$B$28:$C$62,2,FALSE)),0,VLOOKUP(O75,$B$28:$C$62,2,FALSE))</f>
        <v>0</v>
      </c>
      <c r="X75" s="32">
        <v>0</v>
      </c>
      <c r="Y75" s="260">
        <f>IF(O75="","",ROUND(system3!$AJ$5/100*R75,-2))</f>
        <v>174700</v>
      </c>
      <c r="Z75" s="7"/>
    </row>
    <row r="76" spans="13:26" x14ac:dyDescent="0.2">
      <c r="M76" s="37">
        <v>74</v>
      </c>
      <c r="N76" s="38">
        <f t="shared" si="10"/>
        <v>347</v>
      </c>
      <c r="O76" s="38">
        <f>IF(OR(N75=0,N75=""),"",IF($C$7&lt;system3!I75,"",system3!I75))</f>
        <v>7</v>
      </c>
      <c r="P76" s="124">
        <f t="shared" si="11"/>
        <v>44317</v>
      </c>
      <c r="Q76" s="39">
        <f>IF(OR(N75=0,N75="",O76=""),"",IF(N76&lt;0,"",VLOOKUP(O76,system3!$A$2:$B$36,2,FALSE)))</f>
        <v>1.55E-2</v>
      </c>
      <c r="R76" s="40">
        <f t="shared" si="12"/>
        <v>31862577</v>
      </c>
      <c r="S76" s="40">
        <f>IF(OR(N75=0,N75="",O76=""),"",IF(R76&lt;VLOOKUP(O76,system3!$A$2:$F$36,6,FALSE),R76,VLOOKUP(O76,system3!$A$2:$F$36,6,FALSE)))</f>
        <v>113991</v>
      </c>
      <c r="T76" s="40">
        <f t="shared" si="13"/>
        <v>41155</v>
      </c>
      <c r="U76" s="40">
        <f t="shared" si="14"/>
        <v>72836</v>
      </c>
      <c r="V76" s="40">
        <f t="shared" si="15"/>
        <v>0</v>
      </c>
      <c r="W76" s="250"/>
      <c r="X76" s="33">
        <v>0</v>
      </c>
      <c r="Y76" s="261"/>
      <c r="Z76" s="7"/>
    </row>
    <row r="77" spans="13:26" x14ac:dyDescent="0.2">
      <c r="M77" s="36">
        <v>75</v>
      </c>
      <c r="N77" s="51">
        <f t="shared" si="10"/>
        <v>346</v>
      </c>
      <c r="O77" s="51">
        <f>IF(OR(N76=0,N76=""),"",IF($C$7&lt;system3!I76,"",system3!I76))</f>
        <v>7</v>
      </c>
      <c r="P77" s="125">
        <f t="shared" si="11"/>
        <v>44348</v>
      </c>
      <c r="Q77" s="52">
        <f>IF(OR(N76=0,N76="",O77=""),"",IF(N77&lt;0,"",VLOOKUP(O77,system3!$A$2:$B$36,2,FALSE)))</f>
        <v>1.55E-2</v>
      </c>
      <c r="R77" s="53">
        <f t="shared" si="12"/>
        <v>31789741</v>
      </c>
      <c r="S77" s="53">
        <f>IF(OR(N76=0,N76="",O77=""),"",IF(R77&lt;VLOOKUP(O77,system3!$A$2:$F$36,6,FALSE),R77,VLOOKUP(O77,system3!$A$2:$F$36,6,FALSE)))</f>
        <v>113991</v>
      </c>
      <c r="T77" s="53">
        <f t="shared" si="13"/>
        <v>41061</v>
      </c>
      <c r="U77" s="53">
        <f t="shared" si="14"/>
        <v>72930</v>
      </c>
      <c r="V77" s="53">
        <f t="shared" si="15"/>
        <v>0</v>
      </c>
      <c r="W77" s="250"/>
      <c r="X77" s="33">
        <v>0</v>
      </c>
      <c r="Y77" s="261"/>
      <c r="Z77" s="7"/>
    </row>
    <row r="78" spans="13:26" x14ac:dyDescent="0.2">
      <c r="M78" s="37">
        <v>76</v>
      </c>
      <c r="N78" s="38">
        <f t="shared" si="10"/>
        <v>345</v>
      </c>
      <c r="O78" s="38">
        <f>IF(OR(N77=0,N77=""),"",IF($C$7&lt;system3!I77,"",system3!I77))</f>
        <v>7</v>
      </c>
      <c r="P78" s="124">
        <f t="shared" si="11"/>
        <v>44378</v>
      </c>
      <c r="Q78" s="39">
        <f>IF(OR(N77=0,N77="",O78=""),"",IF(N78&lt;0,"",VLOOKUP(O78,system3!$A$2:$B$36,2,FALSE)))</f>
        <v>1.55E-2</v>
      </c>
      <c r="R78" s="40">
        <f t="shared" si="12"/>
        <v>31716811</v>
      </c>
      <c r="S78" s="40">
        <f>IF(OR(N77=0,N77="",O78=""),"",IF(R78&lt;VLOOKUP(O78,system3!$A$2:$F$36,6,FALSE),R78,VLOOKUP(O78,system3!$A$2:$F$36,6,FALSE)))</f>
        <v>113991</v>
      </c>
      <c r="T78" s="40">
        <f t="shared" si="13"/>
        <v>40967</v>
      </c>
      <c r="U78" s="40">
        <f t="shared" si="14"/>
        <v>73024</v>
      </c>
      <c r="V78" s="40">
        <f t="shared" si="15"/>
        <v>0</v>
      </c>
      <c r="W78" s="250"/>
      <c r="X78" s="33">
        <v>0</v>
      </c>
      <c r="Y78" s="261"/>
      <c r="Z78" s="7"/>
    </row>
    <row r="79" spans="13:26" x14ac:dyDescent="0.2">
      <c r="M79" s="36">
        <v>77</v>
      </c>
      <c r="N79" s="51">
        <f t="shared" si="10"/>
        <v>344</v>
      </c>
      <c r="O79" s="51">
        <f>IF(OR(N78=0,N78=""),"",IF($C$7&lt;system3!I78,"",system3!I78))</f>
        <v>7</v>
      </c>
      <c r="P79" s="125">
        <f t="shared" si="11"/>
        <v>44409</v>
      </c>
      <c r="Q79" s="52">
        <f>IF(OR(N78=0,N78="",O79=""),"",IF(N79&lt;0,"",VLOOKUP(O79,system3!$A$2:$B$36,2,FALSE)))</f>
        <v>1.55E-2</v>
      </c>
      <c r="R79" s="53">
        <f t="shared" si="12"/>
        <v>31643787</v>
      </c>
      <c r="S79" s="53">
        <f>IF(OR(N78=0,N78="",O79=""),"",IF(R79&lt;VLOOKUP(O79,system3!$A$2:$F$36,6,FALSE),R79,VLOOKUP(O79,system3!$A$2:$F$36,6,FALSE)))</f>
        <v>113991</v>
      </c>
      <c r="T79" s="53">
        <f t="shared" si="13"/>
        <v>40873</v>
      </c>
      <c r="U79" s="53">
        <f t="shared" si="14"/>
        <v>73118</v>
      </c>
      <c r="V79" s="53">
        <f t="shared" si="15"/>
        <v>0</v>
      </c>
      <c r="W79" s="250"/>
      <c r="X79" s="33">
        <v>0</v>
      </c>
      <c r="Y79" s="261"/>
      <c r="Z79" s="7"/>
    </row>
    <row r="80" spans="13:26" x14ac:dyDescent="0.2">
      <c r="M80" s="37">
        <v>78</v>
      </c>
      <c r="N80" s="38">
        <f t="shared" si="10"/>
        <v>343</v>
      </c>
      <c r="O80" s="38">
        <f>IF(OR(N79=0,N79=""),"",IF($C$7&lt;system3!I79,"",system3!I79))</f>
        <v>7</v>
      </c>
      <c r="P80" s="124">
        <f t="shared" si="11"/>
        <v>44440</v>
      </c>
      <c r="Q80" s="39">
        <f>IF(OR(N79=0,N79="",O80=""),"",IF(N80&lt;0,"",VLOOKUP(O80,system3!$A$2:$B$36,2,FALSE)))</f>
        <v>1.55E-2</v>
      </c>
      <c r="R80" s="40">
        <f t="shared" si="12"/>
        <v>31570669</v>
      </c>
      <c r="S80" s="40">
        <f>IF(OR(N79=0,N79="",O80=""),"",IF(R80&lt;VLOOKUP(O80,system3!$A$2:$F$36,6,FALSE),R80,VLOOKUP(O80,system3!$A$2:$F$36,6,FALSE)))</f>
        <v>113991</v>
      </c>
      <c r="T80" s="40">
        <f t="shared" si="13"/>
        <v>40778</v>
      </c>
      <c r="U80" s="40">
        <f t="shared" si="14"/>
        <v>73213</v>
      </c>
      <c r="V80" s="40">
        <f t="shared" si="15"/>
        <v>0</v>
      </c>
      <c r="W80" s="250"/>
      <c r="X80" s="33">
        <v>0</v>
      </c>
      <c r="Y80" s="261"/>
      <c r="Z80" s="7"/>
    </row>
    <row r="81" spans="1:27" x14ac:dyDescent="0.2">
      <c r="M81" s="36">
        <v>79</v>
      </c>
      <c r="N81" s="51">
        <f t="shared" si="10"/>
        <v>342</v>
      </c>
      <c r="O81" s="51">
        <f>IF(OR(N80=0,N80=""),"",IF($C$7&lt;system3!I80,"",system3!I80))</f>
        <v>7</v>
      </c>
      <c r="P81" s="125">
        <f t="shared" si="11"/>
        <v>44470</v>
      </c>
      <c r="Q81" s="52">
        <f>IF(OR(N80=0,N80="",O81=""),"",IF(N81&lt;0,"",VLOOKUP(O81,system3!$A$2:$B$36,2,FALSE)))</f>
        <v>1.55E-2</v>
      </c>
      <c r="R81" s="53">
        <f t="shared" si="12"/>
        <v>31497456</v>
      </c>
      <c r="S81" s="53">
        <f>IF(OR(N80=0,N80="",O81=""),"",IF(R81&lt;VLOOKUP(O81,system3!$A$2:$F$36,6,FALSE),R81,VLOOKUP(O81,system3!$A$2:$F$36,6,FALSE)))</f>
        <v>113991</v>
      </c>
      <c r="T81" s="53">
        <f t="shared" si="13"/>
        <v>40684</v>
      </c>
      <c r="U81" s="53">
        <f t="shared" si="14"/>
        <v>73307</v>
      </c>
      <c r="V81" s="53">
        <f t="shared" si="15"/>
        <v>0</v>
      </c>
      <c r="W81" s="250"/>
      <c r="X81" s="33">
        <v>0</v>
      </c>
      <c r="Y81" s="261"/>
      <c r="Z81" s="7"/>
    </row>
    <row r="82" spans="1:27" x14ac:dyDescent="0.2">
      <c r="M82" s="37">
        <v>80</v>
      </c>
      <c r="N82" s="38">
        <f t="shared" si="10"/>
        <v>341</v>
      </c>
      <c r="O82" s="38">
        <f>IF(OR(N81=0,N81=""),"",IF($C$7&lt;system3!I81,"",system3!I81))</f>
        <v>7</v>
      </c>
      <c r="P82" s="124">
        <f t="shared" si="11"/>
        <v>44501</v>
      </c>
      <c r="Q82" s="39">
        <f>IF(OR(N81=0,N81="",O82=""),"",IF(N82&lt;0,"",VLOOKUP(O82,system3!$A$2:$B$36,2,FALSE)))</f>
        <v>1.55E-2</v>
      </c>
      <c r="R82" s="40">
        <f t="shared" si="12"/>
        <v>31424149</v>
      </c>
      <c r="S82" s="40">
        <f>IF(OR(N81=0,N81="",O82=""),"",IF(R82&lt;VLOOKUP(O82,system3!$A$2:$F$36,6,FALSE),R82,VLOOKUP(O82,system3!$A$2:$F$36,6,FALSE)))</f>
        <v>113991</v>
      </c>
      <c r="T82" s="40">
        <f t="shared" si="13"/>
        <v>40589</v>
      </c>
      <c r="U82" s="40">
        <f t="shared" si="14"/>
        <v>73402</v>
      </c>
      <c r="V82" s="40">
        <f t="shared" si="15"/>
        <v>0</v>
      </c>
      <c r="W82" s="250"/>
      <c r="X82" s="33">
        <v>0</v>
      </c>
      <c r="Y82" s="261"/>
      <c r="Z82" s="7"/>
    </row>
    <row r="83" spans="1:27" x14ac:dyDescent="0.2">
      <c r="M83" s="36">
        <v>81</v>
      </c>
      <c r="N83" s="51">
        <f t="shared" si="10"/>
        <v>340</v>
      </c>
      <c r="O83" s="51">
        <f>IF(OR(N82=0,N82=""),"",IF($C$7&lt;system3!I82,"",system3!I82))</f>
        <v>7</v>
      </c>
      <c r="P83" s="125">
        <f t="shared" si="11"/>
        <v>44531</v>
      </c>
      <c r="Q83" s="52">
        <f>IF(OR(N82=0,N82="",O83=""),"",IF(N83&lt;0,"",VLOOKUP(O83,system3!$A$2:$B$36,2,FALSE)))</f>
        <v>1.55E-2</v>
      </c>
      <c r="R83" s="53">
        <f t="shared" si="12"/>
        <v>31350747</v>
      </c>
      <c r="S83" s="53">
        <f>IF(OR(N82=0,N82="",O83=""),"",IF(R83&lt;VLOOKUP(O83,system3!$A$2:$F$36,6,FALSE),R83,VLOOKUP(O83,system3!$A$2:$F$36,6,FALSE)))</f>
        <v>113991</v>
      </c>
      <c r="T83" s="53">
        <f t="shared" si="13"/>
        <v>40494</v>
      </c>
      <c r="U83" s="53">
        <f t="shared" si="14"/>
        <v>73497</v>
      </c>
      <c r="V83" s="53">
        <f t="shared" si="15"/>
        <v>0</v>
      </c>
      <c r="W83" s="250"/>
      <c r="X83" s="33">
        <v>0</v>
      </c>
      <c r="Y83" s="261"/>
      <c r="Z83" s="7"/>
    </row>
    <row r="84" spans="1:27" x14ac:dyDescent="0.2">
      <c r="M84" s="37">
        <v>82</v>
      </c>
      <c r="N84" s="38">
        <f t="shared" si="10"/>
        <v>339</v>
      </c>
      <c r="O84" s="38">
        <f>IF(OR(N83=0,N83=""),"",IF($C$7&lt;system3!I83,"",system3!I83))</f>
        <v>7</v>
      </c>
      <c r="P84" s="124">
        <f t="shared" si="11"/>
        <v>44562</v>
      </c>
      <c r="Q84" s="39">
        <f>IF(OR(N83=0,N83="",O84=""),"",IF(N84&lt;0,"",VLOOKUP(O84,system3!$A$2:$B$36,2,FALSE)))</f>
        <v>1.55E-2</v>
      </c>
      <c r="R84" s="40">
        <f t="shared" si="12"/>
        <v>31277250</v>
      </c>
      <c r="S84" s="40">
        <f>IF(OR(N83=0,N83="",O84=""),"",IF(R84&lt;VLOOKUP(O84,system3!$A$2:$F$36,6,FALSE),R84,VLOOKUP(O84,system3!$A$2:$F$36,6,FALSE)))</f>
        <v>113991</v>
      </c>
      <c r="T84" s="40">
        <f t="shared" si="13"/>
        <v>40399</v>
      </c>
      <c r="U84" s="40">
        <f t="shared" si="14"/>
        <v>73592</v>
      </c>
      <c r="V84" s="40">
        <f t="shared" si="15"/>
        <v>0</v>
      </c>
      <c r="W84" s="250"/>
      <c r="X84" s="33">
        <v>0</v>
      </c>
      <c r="Y84" s="261"/>
      <c r="Z84" s="7"/>
    </row>
    <row r="85" spans="1:27" x14ac:dyDescent="0.2">
      <c r="M85" s="36">
        <v>83</v>
      </c>
      <c r="N85" s="51">
        <f t="shared" si="10"/>
        <v>338</v>
      </c>
      <c r="O85" s="51">
        <f>IF(OR(N84=0,N84=""),"",IF($C$7&lt;system3!I84,"",system3!I84))</f>
        <v>7</v>
      </c>
      <c r="P85" s="125">
        <f t="shared" si="11"/>
        <v>44593</v>
      </c>
      <c r="Q85" s="52">
        <f>IF(OR(N84=0,N84="",O85=""),"",IF(N85&lt;0,"",VLOOKUP(O85,system3!$A$2:$B$36,2,FALSE)))</f>
        <v>1.55E-2</v>
      </c>
      <c r="R85" s="53">
        <f t="shared" si="12"/>
        <v>31203658</v>
      </c>
      <c r="S85" s="53">
        <f>IF(OR(N84=0,N84="",O85=""),"",IF(R85&lt;VLOOKUP(O85,system3!$A$2:$F$36,6,FALSE),R85,VLOOKUP(O85,system3!$A$2:$F$36,6,FALSE)))</f>
        <v>113991</v>
      </c>
      <c r="T85" s="53">
        <f t="shared" si="13"/>
        <v>40304</v>
      </c>
      <c r="U85" s="53">
        <f t="shared" si="14"/>
        <v>73687</v>
      </c>
      <c r="V85" s="53">
        <f t="shared" si="15"/>
        <v>0</v>
      </c>
      <c r="W85" s="250"/>
      <c r="X85" s="33">
        <v>0</v>
      </c>
      <c r="Y85" s="261"/>
      <c r="Z85" s="7"/>
    </row>
    <row r="86" spans="1:27" x14ac:dyDescent="0.2">
      <c r="M86" s="41">
        <v>84</v>
      </c>
      <c r="N86" s="42">
        <f t="shared" si="10"/>
        <v>337</v>
      </c>
      <c r="O86" s="42">
        <f>IF(OR(N85=0,N85=""),"",IF($C$7&lt;system3!I85,"",system3!I85))</f>
        <v>7</v>
      </c>
      <c r="P86" s="126">
        <f t="shared" si="11"/>
        <v>44621</v>
      </c>
      <c r="Q86" s="43">
        <f>IF(OR(N85=0,N85="",O86=""),"",IF(N86&lt;0,"",VLOOKUP(O86,system3!$A$2:$B$36,2,FALSE)))</f>
        <v>1.55E-2</v>
      </c>
      <c r="R86" s="44">
        <f t="shared" si="12"/>
        <v>31129971</v>
      </c>
      <c r="S86" s="44">
        <f>IF(OR(N85=0,N85="",O86=""),"",IF(R86&lt;VLOOKUP(O86,system3!$A$2:$F$36,6,FALSE),R86,VLOOKUP(O86,system3!$A$2:$F$36,6,FALSE)))</f>
        <v>113991</v>
      </c>
      <c r="T86" s="44">
        <f t="shared" si="13"/>
        <v>40209</v>
      </c>
      <c r="U86" s="44">
        <f t="shared" si="14"/>
        <v>73782</v>
      </c>
      <c r="V86" s="44">
        <f t="shared" si="15"/>
        <v>0</v>
      </c>
      <c r="W86" s="251"/>
      <c r="X86" s="34">
        <v>0</v>
      </c>
      <c r="Y86" s="262"/>
      <c r="Z86" s="7"/>
    </row>
    <row r="87" spans="1:27" x14ac:dyDescent="0.2">
      <c r="M87" s="35">
        <v>85</v>
      </c>
      <c r="N87" s="48">
        <f t="shared" si="10"/>
        <v>336</v>
      </c>
      <c r="O87" s="48">
        <f>IF(OR(N86=0,N86=""),"",IF($C$7&lt;system3!I86,"",system3!I86))</f>
        <v>8</v>
      </c>
      <c r="P87" s="123">
        <f t="shared" si="11"/>
        <v>44652</v>
      </c>
      <c r="Q87" s="49">
        <f>IF(OR(N86=0,N86="",O87=""),"",IF(N87&lt;0,"",VLOOKUP(O87,system3!$A$2:$B$36,2,FALSE)))</f>
        <v>1.55E-2</v>
      </c>
      <c r="R87" s="50">
        <f t="shared" si="12"/>
        <v>31056189</v>
      </c>
      <c r="S87" s="50">
        <f>IF(OR(N86=0,N86="",O87=""),"",IF(R87&lt;VLOOKUP(O87,system3!$A$2:$F$36,6,FALSE),R87,VLOOKUP(O87,system3!$A$2:$F$36,6,FALSE)))</f>
        <v>113991</v>
      </c>
      <c r="T87" s="50">
        <f t="shared" si="13"/>
        <v>40114</v>
      </c>
      <c r="U87" s="50">
        <f t="shared" si="14"/>
        <v>73877</v>
      </c>
      <c r="V87" s="50">
        <f t="shared" si="15"/>
        <v>0</v>
      </c>
      <c r="W87" s="249">
        <f>IF(ISNA(VLOOKUP(O87,$B$28:$C$62,2,FALSE)),0,VLOOKUP(O87,$B$28:$C$62,2,FALSE))</f>
        <v>0</v>
      </c>
      <c r="X87" s="32">
        <v>0</v>
      </c>
      <c r="Y87" s="263">
        <f>IF(O87="","",ROUND(system3!$AJ$5/100*R87,-2))</f>
        <v>169900</v>
      </c>
      <c r="Z87" s="7"/>
    </row>
    <row r="88" spans="1:27" x14ac:dyDescent="0.2">
      <c r="M88" s="160">
        <v>86</v>
      </c>
      <c r="N88" s="161">
        <f t="shared" si="10"/>
        <v>335</v>
      </c>
      <c r="O88" s="161">
        <f>IF(OR(N87=0,N87=""),"",IF($C$7&lt;system3!I87,"",system3!I87))</f>
        <v>8</v>
      </c>
      <c r="P88" s="162">
        <f t="shared" si="11"/>
        <v>44682</v>
      </c>
      <c r="Q88" s="163">
        <f>IF(OR(N87=0,N87="",O88=""),"",IF(N88&lt;0,"",VLOOKUP(O88,system3!$A$2:$B$36,2,FALSE)))</f>
        <v>1.55E-2</v>
      </c>
      <c r="R88" s="164">
        <f t="shared" si="12"/>
        <v>30982312</v>
      </c>
      <c r="S88" s="164">
        <f>IF(OR(N87=0,N87="",O88=""),"",IF(R88&lt;VLOOKUP(O88,system3!$A$2:$F$36,6,FALSE),R88,VLOOKUP(O88,system3!$A$2:$F$36,6,FALSE)))</f>
        <v>113991</v>
      </c>
      <c r="T88" s="164">
        <f t="shared" si="13"/>
        <v>40018</v>
      </c>
      <c r="U88" s="164">
        <f t="shared" si="14"/>
        <v>73973</v>
      </c>
      <c r="V88" s="164">
        <f t="shared" si="15"/>
        <v>0</v>
      </c>
      <c r="W88" s="250"/>
      <c r="X88" s="33">
        <v>0</v>
      </c>
      <c r="Y88" s="264"/>
      <c r="Z88" s="7"/>
    </row>
    <row r="89" spans="1:27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M89" s="36">
        <v>87</v>
      </c>
      <c r="N89" s="51">
        <f t="shared" si="10"/>
        <v>334</v>
      </c>
      <c r="O89" s="51">
        <f>IF(OR(N88=0,N88=""),"",IF($C$7&lt;system3!I88,"",system3!I88))</f>
        <v>8</v>
      </c>
      <c r="P89" s="125">
        <f t="shared" si="11"/>
        <v>44713</v>
      </c>
      <c r="Q89" s="52">
        <f>IF(OR(N88=0,N88="",O89=""),"",IF(N89&lt;0,"",VLOOKUP(O89,system3!$A$2:$B$36,2,FALSE)))</f>
        <v>1.55E-2</v>
      </c>
      <c r="R89" s="53">
        <f t="shared" si="12"/>
        <v>30908339</v>
      </c>
      <c r="S89" s="53">
        <f>IF(OR(N88=0,N88="",O89=""),"",IF(R89&lt;VLOOKUP(O89,system3!$A$2:$F$36,6,FALSE),R89,VLOOKUP(O89,system3!$A$2:$F$36,6,FALSE)))</f>
        <v>113991</v>
      </c>
      <c r="T89" s="53">
        <f t="shared" si="13"/>
        <v>39923</v>
      </c>
      <c r="U89" s="53">
        <f t="shared" si="14"/>
        <v>74068</v>
      </c>
      <c r="V89" s="53">
        <f t="shared" si="15"/>
        <v>0</v>
      </c>
      <c r="W89" s="250"/>
      <c r="X89" s="33">
        <v>0</v>
      </c>
      <c r="Y89" s="264"/>
      <c r="Z89" s="7"/>
    </row>
    <row r="90" spans="1:27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M90" s="160">
        <v>88</v>
      </c>
      <c r="N90" s="161">
        <f t="shared" si="10"/>
        <v>333</v>
      </c>
      <c r="O90" s="161">
        <f>IF(OR(N89=0,N89=""),"",IF($C$7&lt;system3!I89,"",system3!I89))</f>
        <v>8</v>
      </c>
      <c r="P90" s="162">
        <f t="shared" si="11"/>
        <v>44743</v>
      </c>
      <c r="Q90" s="163">
        <f>IF(OR(N89=0,N89="",O90=""),"",IF(N90&lt;0,"",VLOOKUP(O90,system3!$A$2:$B$36,2,FALSE)))</f>
        <v>1.55E-2</v>
      </c>
      <c r="R90" s="164">
        <f t="shared" si="12"/>
        <v>30834271</v>
      </c>
      <c r="S90" s="164">
        <f>IF(OR(N89=0,N89="",O90=""),"",IF(R90&lt;VLOOKUP(O90,system3!$A$2:$F$36,6,FALSE),R90,VLOOKUP(O90,system3!$A$2:$F$36,6,FALSE)))</f>
        <v>113991</v>
      </c>
      <c r="T90" s="164">
        <f t="shared" si="13"/>
        <v>39827</v>
      </c>
      <c r="U90" s="164">
        <f t="shared" si="14"/>
        <v>74164</v>
      </c>
      <c r="V90" s="164">
        <f t="shared" si="15"/>
        <v>0</v>
      </c>
      <c r="W90" s="250"/>
      <c r="X90" s="33">
        <v>0</v>
      </c>
      <c r="Y90" s="264"/>
      <c r="Z90" s="7"/>
    </row>
    <row r="91" spans="1:27" s="18" customFormat="1" x14ac:dyDescent="0.2">
      <c r="L91"/>
      <c r="M91" s="36">
        <v>89</v>
      </c>
      <c r="N91" s="51">
        <f t="shared" si="10"/>
        <v>332</v>
      </c>
      <c r="O91" s="51">
        <f>IF(OR(N90=0,N90=""),"",IF($C$7&lt;system3!I90,"",system3!I90))</f>
        <v>8</v>
      </c>
      <c r="P91" s="125">
        <f t="shared" si="11"/>
        <v>44774</v>
      </c>
      <c r="Q91" s="52">
        <f>IF(OR(N90=0,N90="",O91=""),"",IF(N91&lt;0,"",VLOOKUP(O91,system3!$A$2:$B$36,2,FALSE)))</f>
        <v>1.55E-2</v>
      </c>
      <c r="R91" s="53">
        <f t="shared" si="12"/>
        <v>30760107</v>
      </c>
      <c r="S91" s="53">
        <f>IF(OR(N90=0,N90="",O91=""),"",IF(R91&lt;VLOOKUP(O91,system3!$A$2:$F$36,6,FALSE),R91,VLOOKUP(O91,system3!$A$2:$F$36,6,FALSE)))</f>
        <v>113991</v>
      </c>
      <c r="T91" s="53">
        <f t="shared" si="13"/>
        <v>39731</v>
      </c>
      <c r="U91" s="53">
        <f t="shared" si="14"/>
        <v>74260</v>
      </c>
      <c r="V91" s="53">
        <f t="shared" si="15"/>
        <v>0</v>
      </c>
      <c r="W91" s="250"/>
      <c r="X91" s="33">
        <v>0</v>
      </c>
      <c r="Y91" s="264"/>
      <c r="Z91" s="7"/>
      <c r="AA91"/>
    </row>
    <row r="92" spans="1:27" s="18" customFormat="1" x14ac:dyDescent="0.2">
      <c r="L92"/>
      <c r="M92" s="160">
        <v>90</v>
      </c>
      <c r="N92" s="161">
        <f t="shared" si="10"/>
        <v>331</v>
      </c>
      <c r="O92" s="161">
        <f>IF(OR(N91=0,N91=""),"",IF($C$7&lt;system3!I91,"",system3!I91))</f>
        <v>8</v>
      </c>
      <c r="P92" s="162">
        <f t="shared" si="11"/>
        <v>44805</v>
      </c>
      <c r="Q92" s="163">
        <f>IF(OR(N91=0,N91="",O92=""),"",IF(N92&lt;0,"",VLOOKUP(O92,system3!$A$2:$B$36,2,FALSE)))</f>
        <v>1.55E-2</v>
      </c>
      <c r="R92" s="164">
        <f t="shared" si="12"/>
        <v>30685847</v>
      </c>
      <c r="S92" s="164">
        <f>IF(OR(N91=0,N91="",O92=""),"",IF(R92&lt;VLOOKUP(O92,system3!$A$2:$F$36,6,FALSE),R92,VLOOKUP(O92,system3!$A$2:$F$36,6,FALSE)))</f>
        <v>113991</v>
      </c>
      <c r="T92" s="164">
        <f t="shared" si="13"/>
        <v>39635</v>
      </c>
      <c r="U92" s="164">
        <f t="shared" si="14"/>
        <v>74356</v>
      </c>
      <c r="V92" s="164">
        <f t="shared" si="15"/>
        <v>0</v>
      </c>
      <c r="W92" s="250"/>
      <c r="X92" s="33">
        <v>0</v>
      </c>
      <c r="Y92" s="264"/>
      <c r="Z92" s="7"/>
      <c r="AA92"/>
    </row>
    <row r="93" spans="1:27" s="18" customFormat="1" x14ac:dyDescent="0.2">
      <c r="L93"/>
      <c r="M93" s="36">
        <v>91</v>
      </c>
      <c r="N93" s="51">
        <f t="shared" si="10"/>
        <v>330</v>
      </c>
      <c r="O93" s="51">
        <f>IF(OR(N92=0,N92=""),"",IF($C$7&lt;system3!I92,"",system3!I92))</f>
        <v>8</v>
      </c>
      <c r="P93" s="125">
        <f t="shared" si="11"/>
        <v>44835</v>
      </c>
      <c r="Q93" s="52">
        <f>IF(OR(N92=0,N92="",O93=""),"",IF(N93&lt;0,"",VLOOKUP(O93,system3!$A$2:$B$36,2,FALSE)))</f>
        <v>1.55E-2</v>
      </c>
      <c r="R93" s="53">
        <f t="shared" si="12"/>
        <v>30611491</v>
      </c>
      <c r="S93" s="53">
        <f>IF(OR(N92=0,N92="",O93=""),"",IF(R93&lt;VLOOKUP(O93,system3!$A$2:$F$36,6,FALSE),R93,VLOOKUP(O93,system3!$A$2:$F$36,6,FALSE)))</f>
        <v>113991</v>
      </c>
      <c r="T93" s="53">
        <f t="shared" si="13"/>
        <v>39539</v>
      </c>
      <c r="U93" s="53">
        <f t="shared" si="14"/>
        <v>74452</v>
      </c>
      <c r="V93" s="53">
        <f t="shared" si="15"/>
        <v>0</v>
      </c>
      <c r="W93" s="250"/>
      <c r="X93" s="33">
        <v>0</v>
      </c>
      <c r="Y93" s="264"/>
      <c r="Z93" s="7"/>
      <c r="AA93"/>
    </row>
    <row r="94" spans="1:27" s="18" customFormat="1" x14ac:dyDescent="0.2">
      <c r="L94"/>
      <c r="M94" s="160">
        <v>92</v>
      </c>
      <c r="N94" s="161">
        <f t="shared" si="10"/>
        <v>329</v>
      </c>
      <c r="O94" s="161">
        <f>IF(OR(N93=0,N93=""),"",IF($C$7&lt;system3!I93,"",system3!I93))</f>
        <v>8</v>
      </c>
      <c r="P94" s="162">
        <f t="shared" si="11"/>
        <v>44866</v>
      </c>
      <c r="Q94" s="163">
        <f>IF(OR(N93=0,N93="",O94=""),"",IF(N94&lt;0,"",VLOOKUP(O94,system3!$A$2:$B$36,2,FALSE)))</f>
        <v>1.55E-2</v>
      </c>
      <c r="R94" s="164">
        <f t="shared" si="12"/>
        <v>30537039</v>
      </c>
      <c r="S94" s="164">
        <f>IF(OR(N93=0,N93="",O94=""),"",IF(R94&lt;VLOOKUP(O94,system3!$A$2:$F$36,6,FALSE),R94,VLOOKUP(O94,system3!$A$2:$F$36,6,FALSE)))</f>
        <v>113991</v>
      </c>
      <c r="T94" s="164">
        <f t="shared" si="13"/>
        <v>39443</v>
      </c>
      <c r="U94" s="164">
        <f t="shared" si="14"/>
        <v>74548</v>
      </c>
      <c r="V94" s="164">
        <f t="shared" si="15"/>
        <v>0</v>
      </c>
      <c r="W94" s="250"/>
      <c r="X94" s="33">
        <v>0</v>
      </c>
      <c r="Y94" s="264"/>
      <c r="Z94" s="7"/>
      <c r="AA94"/>
    </row>
    <row r="95" spans="1:27" s="18" customFormat="1" x14ac:dyDescent="0.2">
      <c r="L95"/>
      <c r="M95" s="36">
        <v>93</v>
      </c>
      <c r="N95" s="51">
        <f t="shared" si="10"/>
        <v>328</v>
      </c>
      <c r="O95" s="51">
        <f>IF(OR(N94=0,N94=""),"",IF($C$7&lt;system3!I94,"",system3!I94))</f>
        <v>8</v>
      </c>
      <c r="P95" s="125">
        <f t="shared" si="11"/>
        <v>44896</v>
      </c>
      <c r="Q95" s="52">
        <f>IF(OR(N94=0,N94="",O95=""),"",IF(N95&lt;0,"",VLOOKUP(O95,system3!$A$2:$B$36,2,FALSE)))</f>
        <v>1.55E-2</v>
      </c>
      <c r="R95" s="53">
        <f t="shared" si="12"/>
        <v>30462491</v>
      </c>
      <c r="S95" s="53">
        <f>IF(OR(N94=0,N94="",O95=""),"",IF(R95&lt;VLOOKUP(O95,system3!$A$2:$F$36,6,FALSE),R95,VLOOKUP(O95,system3!$A$2:$F$36,6,FALSE)))</f>
        <v>113991</v>
      </c>
      <c r="T95" s="53">
        <f t="shared" si="13"/>
        <v>39347</v>
      </c>
      <c r="U95" s="53">
        <f t="shared" si="14"/>
        <v>74644</v>
      </c>
      <c r="V95" s="53">
        <f t="shared" si="15"/>
        <v>0</v>
      </c>
      <c r="W95" s="250"/>
      <c r="X95" s="33">
        <v>0</v>
      </c>
      <c r="Y95" s="264"/>
      <c r="Z95" s="7"/>
      <c r="AA95"/>
    </row>
    <row r="96" spans="1:27" s="18" customFormat="1" x14ac:dyDescent="0.2">
      <c r="L96"/>
      <c r="M96" s="160">
        <v>94</v>
      </c>
      <c r="N96" s="161">
        <f t="shared" si="10"/>
        <v>327</v>
      </c>
      <c r="O96" s="161">
        <f>IF(OR(N95=0,N95=""),"",IF($C$7&lt;system3!I95,"",system3!I95))</f>
        <v>8</v>
      </c>
      <c r="P96" s="162">
        <f t="shared" si="11"/>
        <v>44927</v>
      </c>
      <c r="Q96" s="163">
        <f>IF(OR(N95=0,N95="",O96=""),"",IF(N96&lt;0,"",VLOOKUP(O96,system3!$A$2:$B$36,2,FALSE)))</f>
        <v>1.55E-2</v>
      </c>
      <c r="R96" s="164">
        <f t="shared" si="12"/>
        <v>30387847</v>
      </c>
      <c r="S96" s="164">
        <f>IF(OR(N95=0,N95="",O96=""),"",IF(R96&lt;VLOOKUP(O96,system3!$A$2:$F$36,6,FALSE),R96,VLOOKUP(O96,system3!$A$2:$F$36,6,FALSE)))</f>
        <v>113991</v>
      </c>
      <c r="T96" s="164">
        <f t="shared" si="13"/>
        <v>39250</v>
      </c>
      <c r="U96" s="164">
        <f t="shared" si="14"/>
        <v>74741</v>
      </c>
      <c r="V96" s="164">
        <f t="shared" si="15"/>
        <v>0</v>
      </c>
      <c r="W96" s="250"/>
      <c r="X96" s="33">
        <v>0</v>
      </c>
      <c r="Y96" s="264"/>
      <c r="Z96" s="7"/>
      <c r="AA96"/>
    </row>
    <row r="97" spans="1:27" s="18" customFormat="1" x14ac:dyDescent="0.2">
      <c r="L97"/>
      <c r="M97" s="36">
        <v>95</v>
      </c>
      <c r="N97" s="51">
        <f t="shared" si="10"/>
        <v>326</v>
      </c>
      <c r="O97" s="51">
        <f>IF(OR(N96=0,N96=""),"",IF($C$7&lt;system3!I96,"",system3!I96))</f>
        <v>8</v>
      </c>
      <c r="P97" s="125">
        <f t="shared" si="11"/>
        <v>44958</v>
      </c>
      <c r="Q97" s="52">
        <f>IF(OR(N96=0,N96="",O97=""),"",IF(N97&lt;0,"",VLOOKUP(O97,system3!$A$2:$B$36,2,FALSE)))</f>
        <v>1.55E-2</v>
      </c>
      <c r="R97" s="53">
        <f t="shared" si="12"/>
        <v>30313106</v>
      </c>
      <c r="S97" s="53">
        <f>IF(OR(N96=0,N96="",O97=""),"",IF(R97&lt;VLOOKUP(O97,system3!$A$2:$F$36,6,FALSE),R97,VLOOKUP(O97,system3!$A$2:$F$36,6,FALSE)))</f>
        <v>113991</v>
      </c>
      <c r="T97" s="53">
        <f t="shared" si="13"/>
        <v>39154</v>
      </c>
      <c r="U97" s="53">
        <f t="shared" si="14"/>
        <v>74837</v>
      </c>
      <c r="V97" s="53">
        <f t="shared" si="15"/>
        <v>0</v>
      </c>
      <c r="W97" s="250"/>
      <c r="X97" s="33">
        <v>0</v>
      </c>
      <c r="Y97" s="264"/>
      <c r="Z97" s="7"/>
      <c r="AA97"/>
    </row>
    <row r="98" spans="1:27" s="18" customFormat="1" x14ac:dyDescent="0.2">
      <c r="L98"/>
      <c r="M98" s="165">
        <v>96</v>
      </c>
      <c r="N98" s="166">
        <f t="shared" si="10"/>
        <v>325</v>
      </c>
      <c r="O98" s="166">
        <f>IF(OR(N97=0,N97=""),"",IF($C$7&lt;system3!I97,"",system3!I97))</f>
        <v>8</v>
      </c>
      <c r="P98" s="167">
        <f t="shared" si="11"/>
        <v>44986</v>
      </c>
      <c r="Q98" s="168">
        <f>IF(OR(N97=0,N97="",O98=""),"",IF(N98&lt;0,"",VLOOKUP(O98,system3!$A$2:$B$36,2,FALSE)))</f>
        <v>1.55E-2</v>
      </c>
      <c r="R98" s="169">
        <f t="shared" si="12"/>
        <v>30238269</v>
      </c>
      <c r="S98" s="169">
        <f>IF(OR(N97=0,N97="",O98=""),"",IF(R98&lt;VLOOKUP(O98,system3!$A$2:$F$36,6,FALSE),R98,VLOOKUP(O98,system3!$A$2:$F$36,6,FALSE)))</f>
        <v>113991</v>
      </c>
      <c r="T98" s="169">
        <f t="shared" si="13"/>
        <v>39057</v>
      </c>
      <c r="U98" s="169">
        <f t="shared" si="14"/>
        <v>74934</v>
      </c>
      <c r="V98" s="169">
        <f t="shared" si="15"/>
        <v>0</v>
      </c>
      <c r="W98" s="251"/>
      <c r="X98" s="34">
        <v>0</v>
      </c>
      <c r="Y98" s="265"/>
      <c r="Z98" s="7"/>
      <c r="AA98"/>
    </row>
    <row r="99" spans="1:27" s="18" customFormat="1" x14ac:dyDescent="0.2">
      <c r="L99"/>
      <c r="M99" s="35">
        <v>97</v>
      </c>
      <c r="N99" s="48">
        <f t="shared" si="10"/>
        <v>324</v>
      </c>
      <c r="O99" s="48">
        <f>IF(OR(N98=0,N98=""),"",IF($C$7&lt;system3!I98,"",system3!I98))</f>
        <v>9</v>
      </c>
      <c r="P99" s="123">
        <f t="shared" si="11"/>
        <v>45017</v>
      </c>
      <c r="Q99" s="49">
        <f>IF(OR(N98=0,N98="",O99=""),"",IF(N99&lt;0,"",VLOOKUP(O99,system3!$A$2:$B$36,2,FALSE)))</f>
        <v>1.55E-2</v>
      </c>
      <c r="R99" s="50">
        <f t="shared" si="12"/>
        <v>30163335</v>
      </c>
      <c r="S99" s="50">
        <f>IF(OR(N98=0,N98="",O99=""),"",IF(R99&lt;VLOOKUP(O99,system3!$A$2:$F$36,6,FALSE),R99,VLOOKUP(O99,system3!$A$2:$F$36,6,FALSE)))</f>
        <v>113991</v>
      </c>
      <c r="T99" s="50">
        <f t="shared" si="13"/>
        <v>38960</v>
      </c>
      <c r="U99" s="50">
        <f t="shared" si="14"/>
        <v>75031</v>
      </c>
      <c r="V99" s="50">
        <f t="shared" si="15"/>
        <v>0</v>
      </c>
      <c r="W99" s="249">
        <f>IF(ISNA(VLOOKUP(O99,$B$28:$C$62,2,FALSE)),0,VLOOKUP(O99,$B$28:$C$62,2,FALSE))</f>
        <v>0</v>
      </c>
      <c r="X99" s="32">
        <v>0</v>
      </c>
      <c r="Y99" s="260">
        <f>IF(O99="","",ROUND(system3!$AJ$5/100*R99,-2))</f>
        <v>165000</v>
      </c>
      <c r="Z99" s="7"/>
      <c r="AA99"/>
    </row>
    <row r="100" spans="1:27" s="18" customFormat="1" x14ac:dyDescent="0.2">
      <c r="L100"/>
      <c r="M100" s="37">
        <v>98</v>
      </c>
      <c r="N100" s="38">
        <f t="shared" si="10"/>
        <v>323</v>
      </c>
      <c r="O100" s="38">
        <f>IF(OR(N99=0,N99=""),"",IF($C$7&lt;system3!I99,"",system3!I99))</f>
        <v>9</v>
      </c>
      <c r="P100" s="124">
        <f t="shared" si="11"/>
        <v>45047</v>
      </c>
      <c r="Q100" s="39">
        <f>IF(OR(N99=0,N99="",O100=""),"",IF(N100&lt;0,"",VLOOKUP(O100,system3!$A$2:$B$36,2,FALSE)))</f>
        <v>1.55E-2</v>
      </c>
      <c r="R100" s="40">
        <f t="shared" si="12"/>
        <v>30088304</v>
      </c>
      <c r="S100" s="40">
        <f>IF(OR(N99=0,N99="",O100=""),"",IF(R100&lt;VLOOKUP(O100,system3!$A$2:$F$36,6,FALSE),R100,VLOOKUP(O100,system3!$A$2:$F$36,6,FALSE)))</f>
        <v>113991</v>
      </c>
      <c r="T100" s="40">
        <f t="shared" si="13"/>
        <v>38864</v>
      </c>
      <c r="U100" s="40">
        <f t="shared" si="14"/>
        <v>75127</v>
      </c>
      <c r="V100" s="40">
        <f t="shared" si="15"/>
        <v>0</v>
      </c>
      <c r="W100" s="250"/>
      <c r="X100" s="33">
        <v>0</v>
      </c>
      <c r="Y100" s="261"/>
      <c r="Z100" s="7"/>
      <c r="AA100"/>
    </row>
    <row r="101" spans="1:27" s="18" customFormat="1" x14ac:dyDescent="0.2">
      <c r="L101"/>
      <c r="M101" s="36">
        <v>99</v>
      </c>
      <c r="N101" s="51">
        <f t="shared" si="10"/>
        <v>322</v>
      </c>
      <c r="O101" s="51">
        <f>IF(OR(N100=0,N100=""),"",IF($C$7&lt;system3!I100,"",system3!I100))</f>
        <v>9</v>
      </c>
      <c r="P101" s="125">
        <f t="shared" si="11"/>
        <v>45078</v>
      </c>
      <c r="Q101" s="52">
        <f>IF(OR(N100=0,N100="",O101=""),"",IF(N101&lt;0,"",VLOOKUP(O101,system3!$A$2:$B$36,2,FALSE)))</f>
        <v>1.55E-2</v>
      </c>
      <c r="R101" s="53">
        <f t="shared" si="12"/>
        <v>30013177</v>
      </c>
      <c r="S101" s="53">
        <f>IF(OR(N100=0,N100="",O101=""),"",IF(R101&lt;VLOOKUP(O101,system3!$A$2:$F$36,6,FALSE),R101,VLOOKUP(O101,system3!$A$2:$F$36,6,FALSE)))</f>
        <v>113991</v>
      </c>
      <c r="T101" s="53">
        <f t="shared" si="13"/>
        <v>38767</v>
      </c>
      <c r="U101" s="53">
        <f t="shared" si="14"/>
        <v>75224</v>
      </c>
      <c r="V101" s="53">
        <f t="shared" si="15"/>
        <v>0</v>
      </c>
      <c r="W101" s="250"/>
      <c r="X101" s="33">
        <v>0</v>
      </c>
      <c r="Y101" s="261"/>
      <c r="Z101" s="7"/>
      <c r="AA101"/>
    </row>
    <row r="102" spans="1:27" s="18" customFormat="1" x14ac:dyDescent="0.2">
      <c r="L102"/>
      <c r="M102" s="37">
        <v>100</v>
      </c>
      <c r="N102" s="38">
        <f t="shared" si="10"/>
        <v>321</v>
      </c>
      <c r="O102" s="38">
        <f>IF(OR(N101=0,N101=""),"",IF($C$7&lt;system3!I101,"",system3!I101))</f>
        <v>9</v>
      </c>
      <c r="P102" s="124">
        <f t="shared" si="11"/>
        <v>45108</v>
      </c>
      <c r="Q102" s="39">
        <f>IF(OR(N101=0,N101="",O102=""),"",IF(N102&lt;0,"",VLOOKUP(O102,system3!$A$2:$B$36,2,FALSE)))</f>
        <v>1.55E-2</v>
      </c>
      <c r="R102" s="40">
        <f t="shared" si="12"/>
        <v>29937953</v>
      </c>
      <c r="S102" s="40">
        <f>IF(OR(N101=0,N101="",O102=""),"",IF(R102&lt;VLOOKUP(O102,system3!$A$2:$F$36,6,FALSE),R102,VLOOKUP(O102,system3!$A$2:$F$36,6,FALSE)))</f>
        <v>113991</v>
      </c>
      <c r="T102" s="40">
        <f t="shared" si="13"/>
        <v>38669</v>
      </c>
      <c r="U102" s="40">
        <f t="shared" si="14"/>
        <v>75322</v>
      </c>
      <c r="V102" s="40">
        <f t="shared" si="15"/>
        <v>0</v>
      </c>
      <c r="W102" s="250"/>
      <c r="X102" s="33">
        <v>0</v>
      </c>
      <c r="Y102" s="261"/>
      <c r="Z102" s="7"/>
      <c r="AA102"/>
    </row>
    <row r="103" spans="1:27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M103" s="36">
        <v>101</v>
      </c>
      <c r="N103" s="51">
        <f t="shared" si="10"/>
        <v>320</v>
      </c>
      <c r="O103" s="51">
        <f>IF(OR(N102=0,N102=""),"",IF($C$7&lt;system3!I102,"",system3!I102))</f>
        <v>9</v>
      </c>
      <c r="P103" s="125">
        <f t="shared" si="11"/>
        <v>45139</v>
      </c>
      <c r="Q103" s="52">
        <f>IF(OR(N102=0,N102="",O103=""),"",IF(N103&lt;0,"",VLOOKUP(O103,system3!$A$2:$B$36,2,FALSE)))</f>
        <v>1.55E-2</v>
      </c>
      <c r="R103" s="53">
        <f t="shared" si="12"/>
        <v>29862631</v>
      </c>
      <c r="S103" s="53">
        <f>IF(OR(N102=0,N102="",O103=""),"",IF(R103&lt;VLOOKUP(O103,system3!$A$2:$F$36,6,FALSE),R103,VLOOKUP(O103,system3!$A$2:$F$36,6,FALSE)))</f>
        <v>113991</v>
      </c>
      <c r="T103" s="53">
        <f t="shared" si="13"/>
        <v>38572</v>
      </c>
      <c r="U103" s="53">
        <f t="shared" si="14"/>
        <v>75419</v>
      </c>
      <c r="V103" s="53">
        <f t="shared" si="15"/>
        <v>0</v>
      </c>
      <c r="W103" s="250"/>
      <c r="X103" s="33">
        <v>0</v>
      </c>
      <c r="Y103" s="261"/>
      <c r="Z103" s="7"/>
    </row>
    <row r="104" spans="1:27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M104" s="37">
        <v>102</v>
      </c>
      <c r="N104" s="38">
        <f t="shared" si="10"/>
        <v>319</v>
      </c>
      <c r="O104" s="38">
        <f>IF(OR(N103=0,N103=""),"",IF($C$7&lt;system3!I103,"",system3!I103))</f>
        <v>9</v>
      </c>
      <c r="P104" s="124">
        <f t="shared" si="11"/>
        <v>45170</v>
      </c>
      <c r="Q104" s="39">
        <f>IF(OR(N103=0,N103="",O104=""),"",IF(N104&lt;0,"",VLOOKUP(O104,system3!$A$2:$B$36,2,FALSE)))</f>
        <v>1.55E-2</v>
      </c>
      <c r="R104" s="40">
        <f t="shared" si="12"/>
        <v>29787212</v>
      </c>
      <c r="S104" s="40">
        <f>IF(OR(N103=0,N103="",O104=""),"",IF(R104&lt;VLOOKUP(O104,system3!$A$2:$F$36,6,FALSE),R104,VLOOKUP(O104,system3!$A$2:$F$36,6,FALSE)))</f>
        <v>113991</v>
      </c>
      <c r="T104" s="40">
        <f t="shared" si="13"/>
        <v>38475</v>
      </c>
      <c r="U104" s="40">
        <f t="shared" si="14"/>
        <v>75516</v>
      </c>
      <c r="V104" s="40">
        <f t="shared" si="15"/>
        <v>0</v>
      </c>
      <c r="W104" s="250"/>
      <c r="X104" s="33">
        <v>0</v>
      </c>
      <c r="Y104" s="261"/>
      <c r="Z104" s="7"/>
    </row>
    <row r="105" spans="1:27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M105" s="36">
        <v>103</v>
      </c>
      <c r="N105" s="51">
        <f t="shared" si="10"/>
        <v>318</v>
      </c>
      <c r="O105" s="51">
        <f>IF(OR(N104=0,N104=""),"",IF($C$7&lt;system3!I104,"",system3!I104))</f>
        <v>9</v>
      </c>
      <c r="P105" s="125">
        <f t="shared" si="11"/>
        <v>45200</v>
      </c>
      <c r="Q105" s="52">
        <f>IF(OR(N104=0,N104="",O105=""),"",IF(N105&lt;0,"",VLOOKUP(O105,system3!$A$2:$B$36,2,FALSE)))</f>
        <v>1.55E-2</v>
      </c>
      <c r="R105" s="53">
        <f t="shared" si="12"/>
        <v>29711696</v>
      </c>
      <c r="S105" s="53">
        <f>IF(OR(N104=0,N104="",O105=""),"",IF(R105&lt;VLOOKUP(O105,system3!$A$2:$F$36,6,FALSE),R105,VLOOKUP(O105,system3!$A$2:$F$36,6,FALSE)))</f>
        <v>113991</v>
      </c>
      <c r="T105" s="53">
        <f t="shared" si="13"/>
        <v>38377</v>
      </c>
      <c r="U105" s="53">
        <f t="shared" si="14"/>
        <v>75614</v>
      </c>
      <c r="V105" s="53">
        <f t="shared" si="15"/>
        <v>0</v>
      </c>
      <c r="W105" s="250"/>
      <c r="X105" s="33">
        <v>0</v>
      </c>
      <c r="Y105" s="261"/>
      <c r="Z105" s="7"/>
    </row>
    <row r="106" spans="1:27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M106" s="37">
        <v>104</v>
      </c>
      <c r="N106" s="38">
        <f t="shared" si="10"/>
        <v>317</v>
      </c>
      <c r="O106" s="38">
        <f>IF(OR(N105=0,N105=""),"",IF($C$7&lt;system3!I105,"",system3!I105))</f>
        <v>9</v>
      </c>
      <c r="P106" s="124">
        <f t="shared" si="11"/>
        <v>45231</v>
      </c>
      <c r="Q106" s="39">
        <f>IF(OR(N105=0,N105="",O106=""),"",IF(N106&lt;0,"",VLOOKUP(O106,system3!$A$2:$B$36,2,FALSE)))</f>
        <v>1.55E-2</v>
      </c>
      <c r="R106" s="40">
        <f t="shared" si="12"/>
        <v>29636082</v>
      </c>
      <c r="S106" s="40">
        <f>IF(OR(N105=0,N105="",O106=""),"",IF(R106&lt;VLOOKUP(O106,system3!$A$2:$F$36,6,FALSE),R106,VLOOKUP(O106,system3!$A$2:$F$36,6,FALSE)))</f>
        <v>113991</v>
      </c>
      <c r="T106" s="40">
        <f t="shared" si="13"/>
        <v>38279</v>
      </c>
      <c r="U106" s="40">
        <f t="shared" si="14"/>
        <v>75712</v>
      </c>
      <c r="V106" s="40">
        <f t="shared" si="15"/>
        <v>0</v>
      </c>
      <c r="W106" s="250"/>
      <c r="X106" s="33">
        <v>0</v>
      </c>
      <c r="Y106" s="261"/>
      <c r="Z106" s="7"/>
    </row>
    <row r="107" spans="1:27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M107" s="36">
        <v>105</v>
      </c>
      <c r="N107" s="51">
        <f t="shared" si="10"/>
        <v>316</v>
      </c>
      <c r="O107" s="51">
        <f>IF(OR(N106=0,N106=""),"",IF($C$7&lt;system3!I106,"",system3!I106))</f>
        <v>9</v>
      </c>
      <c r="P107" s="125">
        <f t="shared" si="11"/>
        <v>45261</v>
      </c>
      <c r="Q107" s="52">
        <f>IF(OR(N106=0,N106="",O107=""),"",IF(N107&lt;0,"",VLOOKUP(O107,system3!$A$2:$B$36,2,FALSE)))</f>
        <v>1.55E-2</v>
      </c>
      <c r="R107" s="53">
        <f t="shared" si="12"/>
        <v>29560370</v>
      </c>
      <c r="S107" s="53">
        <f>IF(OR(N106=0,N106="",O107=""),"",IF(R107&lt;VLOOKUP(O107,system3!$A$2:$F$36,6,FALSE),R107,VLOOKUP(O107,system3!$A$2:$F$36,6,FALSE)))</f>
        <v>113991</v>
      </c>
      <c r="T107" s="53">
        <f t="shared" si="13"/>
        <v>38182</v>
      </c>
      <c r="U107" s="53">
        <f t="shared" si="14"/>
        <v>75809</v>
      </c>
      <c r="V107" s="53">
        <f t="shared" si="15"/>
        <v>0</v>
      </c>
      <c r="W107" s="250"/>
      <c r="X107" s="33">
        <v>0</v>
      </c>
      <c r="Y107" s="261"/>
      <c r="Z107" s="7"/>
    </row>
    <row r="108" spans="1:27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M108" s="37">
        <v>106</v>
      </c>
      <c r="N108" s="38">
        <f t="shared" si="10"/>
        <v>315</v>
      </c>
      <c r="O108" s="38">
        <f>IF(OR(N107=0,N107=""),"",IF($C$7&lt;system3!I107,"",system3!I107))</f>
        <v>9</v>
      </c>
      <c r="P108" s="124">
        <f t="shared" si="11"/>
        <v>45292</v>
      </c>
      <c r="Q108" s="39">
        <f>IF(OR(N107=0,N107="",O108=""),"",IF(N108&lt;0,"",VLOOKUP(O108,system3!$A$2:$B$36,2,FALSE)))</f>
        <v>1.55E-2</v>
      </c>
      <c r="R108" s="40">
        <f t="shared" si="12"/>
        <v>29484561</v>
      </c>
      <c r="S108" s="40">
        <f>IF(OR(N107=0,N107="",O108=""),"",IF(R108&lt;VLOOKUP(O108,system3!$A$2:$F$36,6,FALSE),R108,VLOOKUP(O108,system3!$A$2:$F$36,6,FALSE)))</f>
        <v>113991</v>
      </c>
      <c r="T108" s="40">
        <f t="shared" si="13"/>
        <v>38084</v>
      </c>
      <c r="U108" s="40">
        <f t="shared" si="14"/>
        <v>75907</v>
      </c>
      <c r="V108" s="40">
        <f t="shared" si="15"/>
        <v>0</v>
      </c>
      <c r="W108" s="250"/>
      <c r="X108" s="33">
        <v>0</v>
      </c>
      <c r="Y108" s="261"/>
      <c r="Z108" s="7"/>
    </row>
    <row r="109" spans="1:27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M109" s="36">
        <v>107</v>
      </c>
      <c r="N109" s="51">
        <f t="shared" si="10"/>
        <v>314</v>
      </c>
      <c r="O109" s="51">
        <f>IF(OR(N108=0,N108=""),"",IF($C$7&lt;system3!I108,"",system3!I108))</f>
        <v>9</v>
      </c>
      <c r="P109" s="125">
        <f t="shared" si="11"/>
        <v>45323</v>
      </c>
      <c r="Q109" s="52">
        <f>IF(OR(N108=0,N108="",O109=""),"",IF(N109&lt;0,"",VLOOKUP(O109,system3!$A$2:$B$36,2,FALSE)))</f>
        <v>1.55E-2</v>
      </c>
      <c r="R109" s="53">
        <f t="shared" si="12"/>
        <v>29408654</v>
      </c>
      <c r="S109" s="53">
        <f>IF(OR(N108=0,N108="",O109=""),"",IF(R109&lt;VLOOKUP(O109,system3!$A$2:$F$36,6,FALSE),R109,VLOOKUP(O109,system3!$A$2:$F$36,6,FALSE)))</f>
        <v>113991</v>
      </c>
      <c r="T109" s="53">
        <f t="shared" si="13"/>
        <v>37986</v>
      </c>
      <c r="U109" s="53">
        <f t="shared" si="14"/>
        <v>76005</v>
      </c>
      <c r="V109" s="53">
        <f t="shared" si="15"/>
        <v>0</v>
      </c>
      <c r="W109" s="250"/>
      <c r="X109" s="33">
        <v>0</v>
      </c>
      <c r="Y109" s="261"/>
      <c r="Z109" s="7"/>
    </row>
    <row r="110" spans="1:27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M110" s="41">
        <v>108</v>
      </c>
      <c r="N110" s="42">
        <f t="shared" si="10"/>
        <v>313</v>
      </c>
      <c r="O110" s="42">
        <f>IF(OR(N109=0,N109=""),"",IF($C$7&lt;system3!I109,"",system3!I109))</f>
        <v>9</v>
      </c>
      <c r="P110" s="126">
        <f t="shared" si="11"/>
        <v>45352</v>
      </c>
      <c r="Q110" s="43">
        <f>IF(OR(N109=0,N109="",O110=""),"",IF(N110&lt;0,"",VLOOKUP(O110,system3!$A$2:$B$36,2,FALSE)))</f>
        <v>1.55E-2</v>
      </c>
      <c r="R110" s="44">
        <f t="shared" si="12"/>
        <v>29332649</v>
      </c>
      <c r="S110" s="44">
        <f>IF(OR(N109=0,N109="",O110=""),"",IF(R110&lt;VLOOKUP(O110,system3!$A$2:$F$36,6,FALSE),R110,VLOOKUP(O110,system3!$A$2:$F$36,6,FALSE)))</f>
        <v>113991</v>
      </c>
      <c r="T110" s="44">
        <f t="shared" si="13"/>
        <v>37888</v>
      </c>
      <c r="U110" s="44">
        <f t="shared" si="14"/>
        <v>76103</v>
      </c>
      <c r="V110" s="44">
        <f t="shared" si="15"/>
        <v>0</v>
      </c>
      <c r="W110" s="251"/>
      <c r="X110" s="34">
        <v>0</v>
      </c>
      <c r="Y110" s="262"/>
      <c r="Z110" s="7"/>
    </row>
    <row r="111" spans="1:27" x14ac:dyDescent="0.2">
      <c r="M111" s="35">
        <v>109</v>
      </c>
      <c r="N111" s="48">
        <f t="shared" si="10"/>
        <v>312</v>
      </c>
      <c r="O111" s="48">
        <f>IF(OR(N110=0,N110=""),"",IF($C$7&lt;system3!I110,"",system3!I110))</f>
        <v>10</v>
      </c>
      <c r="P111" s="123">
        <f t="shared" si="11"/>
        <v>45383</v>
      </c>
      <c r="Q111" s="49">
        <f>IF(OR(N110=0,N110="",O111=""),"",IF(N111&lt;0,"",VLOOKUP(O111,system3!$A$2:$B$36,2,FALSE)))</f>
        <v>1.55E-2</v>
      </c>
      <c r="R111" s="50">
        <f t="shared" si="12"/>
        <v>29256546</v>
      </c>
      <c r="S111" s="50">
        <f>IF(OR(N110=0,N110="",O111=""),"",IF(R111&lt;VLOOKUP(O111,system3!$A$2:$F$36,6,FALSE),R111,VLOOKUP(O111,system3!$A$2:$F$36,6,FALSE)))</f>
        <v>113991</v>
      </c>
      <c r="T111" s="50">
        <f t="shared" si="13"/>
        <v>37789</v>
      </c>
      <c r="U111" s="50">
        <f t="shared" si="14"/>
        <v>76202</v>
      </c>
      <c r="V111" s="50">
        <f t="shared" si="15"/>
        <v>0</v>
      </c>
      <c r="W111" s="249">
        <f>IF(ISNA(VLOOKUP(O111,$B$28:$C$62,2,FALSE)),0,VLOOKUP(O111,$B$28:$C$62,2,FALSE))</f>
        <v>0</v>
      </c>
      <c r="X111" s="32">
        <v>0</v>
      </c>
      <c r="Y111" s="263">
        <f>IF(O111="","",ROUND(system3!$AJ$5/100*R111,-2))</f>
        <v>160000</v>
      </c>
      <c r="Z111" s="7"/>
    </row>
    <row r="112" spans="1:27" x14ac:dyDescent="0.2">
      <c r="M112" s="160">
        <v>110</v>
      </c>
      <c r="N112" s="161">
        <f t="shared" si="10"/>
        <v>311</v>
      </c>
      <c r="O112" s="161">
        <f>IF(OR(N111=0,N111=""),"",IF($C$7&lt;system3!I111,"",system3!I111))</f>
        <v>10</v>
      </c>
      <c r="P112" s="162">
        <f t="shared" si="11"/>
        <v>45413</v>
      </c>
      <c r="Q112" s="163">
        <f>IF(OR(N111=0,N111="",O112=""),"",IF(N112&lt;0,"",VLOOKUP(O112,system3!$A$2:$B$36,2,FALSE)))</f>
        <v>1.55E-2</v>
      </c>
      <c r="R112" s="164">
        <f t="shared" si="12"/>
        <v>29180344</v>
      </c>
      <c r="S112" s="164">
        <f>IF(OR(N111=0,N111="",O112=""),"",IF(R112&lt;VLOOKUP(O112,system3!$A$2:$F$36,6,FALSE),R112,VLOOKUP(O112,system3!$A$2:$F$36,6,FALSE)))</f>
        <v>113991</v>
      </c>
      <c r="T112" s="164">
        <f t="shared" si="13"/>
        <v>37691</v>
      </c>
      <c r="U112" s="164">
        <f t="shared" si="14"/>
        <v>76300</v>
      </c>
      <c r="V112" s="164">
        <f t="shared" si="15"/>
        <v>0</v>
      </c>
      <c r="W112" s="250"/>
      <c r="X112" s="33">
        <v>0</v>
      </c>
      <c r="Y112" s="264"/>
      <c r="Z112" s="7"/>
    </row>
    <row r="113" spans="13:26" x14ac:dyDescent="0.2">
      <c r="M113" s="36">
        <v>111</v>
      </c>
      <c r="N113" s="51">
        <f t="shared" si="10"/>
        <v>310</v>
      </c>
      <c r="O113" s="51">
        <f>IF(OR(N112=0,N112=""),"",IF($C$7&lt;system3!I112,"",system3!I112))</f>
        <v>10</v>
      </c>
      <c r="P113" s="125">
        <f t="shared" si="11"/>
        <v>45444</v>
      </c>
      <c r="Q113" s="52">
        <f>IF(OR(N112=0,N112="",O113=""),"",IF(N113&lt;0,"",VLOOKUP(O113,system3!$A$2:$B$36,2,FALSE)))</f>
        <v>1.55E-2</v>
      </c>
      <c r="R113" s="53">
        <f t="shared" si="12"/>
        <v>29104044</v>
      </c>
      <c r="S113" s="53">
        <f>IF(OR(N112=0,N112="",O113=""),"",IF(R113&lt;VLOOKUP(O113,system3!$A$2:$F$36,6,FALSE),R113,VLOOKUP(O113,system3!$A$2:$F$36,6,FALSE)))</f>
        <v>113991</v>
      </c>
      <c r="T113" s="53">
        <f t="shared" si="13"/>
        <v>37592</v>
      </c>
      <c r="U113" s="53">
        <f t="shared" si="14"/>
        <v>76399</v>
      </c>
      <c r="V113" s="53">
        <f t="shared" si="15"/>
        <v>0</v>
      </c>
      <c r="W113" s="250"/>
      <c r="X113" s="33">
        <v>0</v>
      </c>
      <c r="Y113" s="264"/>
      <c r="Z113" s="7"/>
    </row>
    <row r="114" spans="13:26" x14ac:dyDescent="0.2">
      <c r="M114" s="160">
        <v>112</v>
      </c>
      <c r="N114" s="161">
        <f t="shared" si="10"/>
        <v>309</v>
      </c>
      <c r="O114" s="161">
        <f>IF(OR(N113=0,N113=""),"",IF($C$7&lt;system3!I113,"",system3!I113))</f>
        <v>10</v>
      </c>
      <c r="P114" s="162">
        <f t="shared" si="11"/>
        <v>45474</v>
      </c>
      <c r="Q114" s="163">
        <f>IF(OR(N113=0,N113="",O114=""),"",IF(N114&lt;0,"",VLOOKUP(O114,system3!$A$2:$B$36,2,FALSE)))</f>
        <v>1.55E-2</v>
      </c>
      <c r="R114" s="164">
        <f t="shared" si="12"/>
        <v>29027645</v>
      </c>
      <c r="S114" s="164">
        <f>IF(OR(N113=0,N113="",O114=""),"",IF(R114&lt;VLOOKUP(O114,system3!$A$2:$F$36,6,FALSE),R114,VLOOKUP(O114,system3!$A$2:$F$36,6,FALSE)))</f>
        <v>113991</v>
      </c>
      <c r="T114" s="164">
        <f t="shared" si="13"/>
        <v>37494</v>
      </c>
      <c r="U114" s="164">
        <f t="shared" si="14"/>
        <v>76497</v>
      </c>
      <c r="V114" s="164">
        <f t="shared" si="15"/>
        <v>0</v>
      </c>
      <c r="W114" s="250"/>
      <c r="X114" s="33">
        <v>0</v>
      </c>
      <c r="Y114" s="264"/>
      <c r="Z114" s="7"/>
    </row>
    <row r="115" spans="13:26" x14ac:dyDescent="0.2">
      <c r="M115" s="36">
        <v>113</v>
      </c>
      <c r="N115" s="51">
        <f t="shared" si="10"/>
        <v>308</v>
      </c>
      <c r="O115" s="51">
        <f>IF(OR(N114=0,N114=""),"",IF($C$7&lt;system3!I114,"",system3!I114))</f>
        <v>10</v>
      </c>
      <c r="P115" s="125">
        <f t="shared" si="11"/>
        <v>45505</v>
      </c>
      <c r="Q115" s="52">
        <f>IF(OR(N114=0,N114="",O115=""),"",IF(N115&lt;0,"",VLOOKUP(O115,system3!$A$2:$B$36,2,FALSE)))</f>
        <v>1.55E-2</v>
      </c>
      <c r="R115" s="53">
        <f t="shared" si="12"/>
        <v>28951148</v>
      </c>
      <c r="S115" s="53">
        <f>IF(OR(N114=0,N114="",O115=""),"",IF(R115&lt;VLOOKUP(O115,system3!$A$2:$F$36,6,FALSE),R115,VLOOKUP(O115,system3!$A$2:$F$36,6,FALSE)))</f>
        <v>113991</v>
      </c>
      <c r="T115" s="53">
        <f t="shared" si="13"/>
        <v>37395</v>
      </c>
      <c r="U115" s="53">
        <f t="shared" si="14"/>
        <v>76596</v>
      </c>
      <c r="V115" s="53">
        <f t="shared" si="15"/>
        <v>0</v>
      </c>
      <c r="W115" s="250"/>
      <c r="X115" s="33">
        <v>0</v>
      </c>
      <c r="Y115" s="264"/>
      <c r="Z115" s="7"/>
    </row>
    <row r="116" spans="13:26" x14ac:dyDescent="0.2">
      <c r="M116" s="160">
        <v>114</v>
      </c>
      <c r="N116" s="161">
        <f t="shared" si="10"/>
        <v>307</v>
      </c>
      <c r="O116" s="161">
        <f>IF(OR(N115=0,N115=""),"",IF($C$7&lt;system3!I115,"",system3!I115))</f>
        <v>10</v>
      </c>
      <c r="P116" s="162">
        <f t="shared" si="11"/>
        <v>45536</v>
      </c>
      <c r="Q116" s="163">
        <f>IF(OR(N115=0,N115="",O116=""),"",IF(N116&lt;0,"",VLOOKUP(O116,system3!$A$2:$B$36,2,FALSE)))</f>
        <v>1.55E-2</v>
      </c>
      <c r="R116" s="164">
        <f t="shared" si="12"/>
        <v>28874552</v>
      </c>
      <c r="S116" s="164">
        <f>IF(OR(N115=0,N115="",O116=""),"",IF(R116&lt;VLOOKUP(O116,system3!$A$2:$F$36,6,FALSE),R116,VLOOKUP(O116,system3!$A$2:$F$36,6,FALSE)))</f>
        <v>113991</v>
      </c>
      <c r="T116" s="164">
        <f t="shared" si="13"/>
        <v>37296</v>
      </c>
      <c r="U116" s="164">
        <f t="shared" si="14"/>
        <v>76695</v>
      </c>
      <c r="V116" s="164">
        <f t="shared" si="15"/>
        <v>0</v>
      </c>
      <c r="W116" s="250"/>
      <c r="X116" s="33">
        <v>0</v>
      </c>
      <c r="Y116" s="264"/>
      <c r="Z116" s="7"/>
    </row>
    <row r="117" spans="13:26" x14ac:dyDescent="0.2">
      <c r="M117" s="36">
        <v>115</v>
      </c>
      <c r="N117" s="51">
        <f t="shared" si="10"/>
        <v>306</v>
      </c>
      <c r="O117" s="51">
        <f>IF(OR(N116=0,N116=""),"",IF($C$7&lt;system3!I116,"",system3!I116))</f>
        <v>10</v>
      </c>
      <c r="P117" s="125">
        <f t="shared" si="11"/>
        <v>45566</v>
      </c>
      <c r="Q117" s="52">
        <f>IF(OR(N116=0,N116="",O117=""),"",IF(N117&lt;0,"",VLOOKUP(O117,system3!$A$2:$B$36,2,FALSE)))</f>
        <v>1.55E-2</v>
      </c>
      <c r="R117" s="53">
        <f t="shared" si="12"/>
        <v>28797857</v>
      </c>
      <c r="S117" s="53">
        <f>IF(OR(N116=0,N116="",O117=""),"",IF(R117&lt;VLOOKUP(O117,system3!$A$2:$F$36,6,FALSE),R117,VLOOKUP(O117,system3!$A$2:$F$36,6,FALSE)))</f>
        <v>113991</v>
      </c>
      <c r="T117" s="53">
        <f t="shared" si="13"/>
        <v>37197</v>
      </c>
      <c r="U117" s="53">
        <f t="shared" si="14"/>
        <v>76794</v>
      </c>
      <c r="V117" s="53">
        <f t="shared" si="15"/>
        <v>0</v>
      </c>
      <c r="W117" s="250"/>
      <c r="X117" s="33">
        <v>0</v>
      </c>
      <c r="Y117" s="264"/>
      <c r="Z117" s="7"/>
    </row>
    <row r="118" spans="13:26" x14ac:dyDescent="0.2">
      <c r="M118" s="160">
        <v>116</v>
      </c>
      <c r="N118" s="161">
        <f t="shared" si="10"/>
        <v>305</v>
      </c>
      <c r="O118" s="161">
        <f>IF(OR(N117=0,N117=""),"",IF($C$7&lt;system3!I117,"",system3!I117))</f>
        <v>10</v>
      </c>
      <c r="P118" s="162">
        <f t="shared" si="11"/>
        <v>45597</v>
      </c>
      <c r="Q118" s="163">
        <f>IF(OR(N117=0,N117="",O118=""),"",IF(N118&lt;0,"",VLOOKUP(O118,system3!$A$2:$B$36,2,FALSE)))</f>
        <v>1.55E-2</v>
      </c>
      <c r="R118" s="164">
        <f t="shared" si="12"/>
        <v>28721063</v>
      </c>
      <c r="S118" s="164">
        <f>IF(OR(N117=0,N117="",O118=""),"",IF(R118&lt;VLOOKUP(O118,system3!$A$2:$F$36,6,FALSE),R118,VLOOKUP(O118,system3!$A$2:$F$36,6,FALSE)))</f>
        <v>113991</v>
      </c>
      <c r="T118" s="164">
        <f t="shared" si="13"/>
        <v>37098</v>
      </c>
      <c r="U118" s="164">
        <f t="shared" si="14"/>
        <v>76893</v>
      </c>
      <c r="V118" s="164">
        <f t="shared" si="15"/>
        <v>0</v>
      </c>
      <c r="W118" s="250"/>
      <c r="X118" s="33">
        <v>0</v>
      </c>
      <c r="Y118" s="264"/>
      <c r="Z118" s="7"/>
    </row>
    <row r="119" spans="13:26" x14ac:dyDescent="0.2">
      <c r="M119" s="36">
        <v>117</v>
      </c>
      <c r="N119" s="51">
        <f t="shared" si="10"/>
        <v>304</v>
      </c>
      <c r="O119" s="51">
        <f>IF(OR(N118=0,N118=""),"",IF($C$7&lt;system3!I118,"",system3!I118))</f>
        <v>10</v>
      </c>
      <c r="P119" s="125">
        <f t="shared" si="11"/>
        <v>45627</v>
      </c>
      <c r="Q119" s="52">
        <f>IF(OR(N118=0,N118="",O119=""),"",IF(N119&lt;0,"",VLOOKUP(O119,system3!$A$2:$B$36,2,FALSE)))</f>
        <v>1.55E-2</v>
      </c>
      <c r="R119" s="53">
        <f t="shared" si="12"/>
        <v>28644170</v>
      </c>
      <c r="S119" s="53">
        <f>IF(OR(N118=0,N118="",O119=""),"",IF(R119&lt;VLOOKUP(O119,system3!$A$2:$F$36,6,FALSE),R119,VLOOKUP(O119,system3!$A$2:$F$36,6,FALSE)))</f>
        <v>113991</v>
      </c>
      <c r="T119" s="53">
        <f t="shared" si="13"/>
        <v>36998</v>
      </c>
      <c r="U119" s="53">
        <f t="shared" si="14"/>
        <v>76993</v>
      </c>
      <c r="V119" s="53">
        <f t="shared" si="15"/>
        <v>0</v>
      </c>
      <c r="W119" s="250"/>
      <c r="X119" s="33">
        <v>0</v>
      </c>
      <c r="Y119" s="264"/>
      <c r="Z119" s="7"/>
    </row>
    <row r="120" spans="13:26" x14ac:dyDescent="0.2">
      <c r="M120" s="160">
        <v>118</v>
      </c>
      <c r="N120" s="161">
        <f t="shared" si="10"/>
        <v>303</v>
      </c>
      <c r="O120" s="161">
        <f>IF(OR(N119=0,N119=""),"",IF($C$7&lt;system3!I119,"",system3!I119))</f>
        <v>10</v>
      </c>
      <c r="P120" s="162">
        <f t="shared" si="11"/>
        <v>45658</v>
      </c>
      <c r="Q120" s="163">
        <f>IF(OR(N119=0,N119="",O120=""),"",IF(N120&lt;0,"",VLOOKUP(O120,system3!$A$2:$B$36,2,FALSE)))</f>
        <v>1.55E-2</v>
      </c>
      <c r="R120" s="164">
        <f t="shared" si="12"/>
        <v>28567177</v>
      </c>
      <c r="S120" s="164">
        <f>IF(OR(N119=0,N119="",O120=""),"",IF(R120&lt;VLOOKUP(O120,system3!$A$2:$F$36,6,FALSE),R120,VLOOKUP(O120,system3!$A$2:$F$36,6,FALSE)))</f>
        <v>113991</v>
      </c>
      <c r="T120" s="164">
        <f t="shared" si="13"/>
        <v>36899</v>
      </c>
      <c r="U120" s="164">
        <f t="shared" si="14"/>
        <v>77092</v>
      </c>
      <c r="V120" s="164">
        <f t="shared" si="15"/>
        <v>0</v>
      </c>
      <c r="W120" s="250"/>
      <c r="X120" s="33">
        <v>0</v>
      </c>
      <c r="Y120" s="264"/>
      <c r="Z120" s="7"/>
    </row>
    <row r="121" spans="13:26" x14ac:dyDescent="0.2">
      <c r="M121" s="36">
        <v>119</v>
      </c>
      <c r="N121" s="51">
        <f t="shared" si="10"/>
        <v>302</v>
      </c>
      <c r="O121" s="51">
        <f>IF(OR(N120=0,N120=""),"",IF($C$7&lt;system3!I120,"",system3!I120))</f>
        <v>10</v>
      </c>
      <c r="P121" s="125">
        <f t="shared" si="11"/>
        <v>45689</v>
      </c>
      <c r="Q121" s="52">
        <f>IF(OR(N120=0,N120="",O121=""),"",IF(N121&lt;0,"",VLOOKUP(O121,system3!$A$2:$B$36,2,FALSE)))</f>
        <v>1.55E-2</v>
      </c>
      <c r="R121" s="53">
        <f t="shared" si="12"/>
        <v>28490085</v>
      </c>
      <c r="S121" s="53">
        <f>IF(OR(N120=0,N120="",O121=""),"",IF(R121&lt;VLOOKUP(O121,system3!$A$2:$F$36,6,FALSE),R121,VLOOKUP(O121,system3!$A$2:$F$36,6,FALSE)))</f>
        <v>113991</v>
      </c>
      <c r="T121" s="53">
        <f t="shared" si="13"/>
        <v>36799</v>
      </c>
      <c r="U121" s="53">
        <f t="shared" si="14"/>
        <v>77192</v>
      </c>
      <c r="V121" s="53">
        <f t="shared" si="15"/>
        <v>0</v>
      </c>
      <c r="W121" s="250"/>
      <c r="X121" s="33">
        <v>0</v>
      </c>
      <c r="Y121" s="264"/>
      <c r="Z121" s="7"/>
    </row>
    <row r="122" spans="13:26" ht="13.5" thickBot="1" x14ac:dyDescent="0.25">
      <c r="M122" s="170">
        <v>120</v>
      </c>
      <c r="N122" s="171">
        <f t="shared" si="10"/>
        <v>301</v>
      </c>
      <c r="O122" s="171">
        <f>IF(OR(N121=0,N121=""),"",IF($C$7&lt;system3!I121,"",system3!I121))</f>
        <v>10</v>
      </c>
      <c r="P122" s="172">
        <f t="shared" si="11"/>
        <v>45717</v>
      </c>
      <c r="Q122" s="173">
        <f>IF(OR(N121=0,N121="",O122=""),"",IF(N122&lt;0,"",VLOOKUP(O122,system3!$A$2:$B$36,2,FALSE)))</f>
        <v>1.55E-2</v>
      </c>
      <c r="R122" s="174">
        <f t="shared" si="12"/>
        <v>28412893</v>
      </c>
      <c r="S122" s="174">
        <f>IF(OR(N121=0,N121="",O122=""),"",IF(R122&lt;VLOOKUP(O122,system3!$A$2:$F$36,6,FALSE),R122,VLOOKUP(O122,system3!$A$2:$F$36,6,FALSE)))</f>
        <v>113991</v>
      </c>
      <c r="T122" s="174">
        <f t="shared" si="13"/>
        <v>36699</v>
      </c>
      <c r="U122" s="174">
        <f t="shared" si="14"/>
        <v>77292</v>
      </c>
      <c r="V122" s="174">
        <f t="shared" si="15"/>
        <v>0</v>
      </c>
      <c r="W122" s="252"/>
      <c r="X122" s="47">
        <v>0</v>
      </c>
      <c r="Y122" s="267"/>
      <c r="Z122" s="7"/>
    </row>
    <row r="123" spans="13:26" x14ac:dyDescent="0.2">
      <c r="M123" s="149">
        <v>121</v>
      </c>
      <c r="N123" s="150">
        <f t="shared" si="10"/>
        <v>300</v>
      </c>
      <c r="O123" s="150">
        <f>IF(OR(N122=0,N122=""),"",IF($C$7&lt;system3!I122,"",system3!I122))</f>
        <v>11</v>
      </c>
      <c r="P123" s="151">
        <f t="shared" si="11"/>
        <v>45748</v>
      </c>
      <c r="Q123" s="152">
        <f>IF(OR(N122=0,N122="",O123=""),"",IF(N123&lt;0,"",VLOOKUP(O123,system3!$A$2:$B$36,2,FALSE)))</f>
        <v>1.55E-2</v>
      </c>
      <c r="R123" s="153">
        <f t="shared" si="12"/>
        <v>28335601</v>
      </c>
      <c r="S123" s="153">
        <f>IF(OR(N122=0,N122="",O123=""),"",IF(R123&lt;VLOOKUP(O123,system3!$A$2:$F$36,6,FALSE),R123,VLOOKUP(O123,system3!$A$2:$F$36,6,FALSE)))</f>
        <v>113991</v>
      </c>
      <c r="T123" s="153">
        <f t="shared" si="13"/>
        <v>36600</v>
      </c>
      <c r="U123" s="153">
        <f t="shared" si="14"/>
        <v>77391</v>
      </c>
      <c r="V123" s="153">
        <f t="shared" si="15"/>
        <v>0</v>
      </c>
      <c r="W123" s="250">
        <f>IF(ISNA(VLOOKUP(O123,$B$28:$C$62,2,FALSE)),0,VLOOKUP(O123,$B$28:$C$62,2,FALSE))</f>
        <v>0</v>
      </c>
      <c r="X123" s="154">
        <v>0</v>
      </c>
      <c r="Y123" s="261">
        <f>IF(O123="","",ROUND(system3!$AJ$5/100*R123,-2))</f>
        <v>155000</v>
      </c>
      <c r="Z123" s="7"/>
    </row>
    <row r="124" spans="13:26" x14ac:dyDescent="0.2">
      <c r="M124" s="37">
        <v>122</v>
      </c>
      <c r="N124" s="38">
        <f t="shared" si="10"/>
        <v>299</v>
      </c>
      <c r="O124" s="38">
        <f>IF(OR(N123=0,N123=""),"",IF($C$7&lt;system3!I123,"",system3!I123))</f>
        <v>11</v>
      </c>
      <c r="P124" s="124">
        <f t="shared" si="11"/>
        <v>45778</v>
      </c>
      <c r="Q124" s="39">
        <f>IF(OR(N123=0,N123="",O124=""),"",IF(N124&lt;0,"",VLOOKUP(O124,system3!$A$2:$B$36,2,FALSE)))</f>
        <v>1.55E-2</v>
      </c>
      <c r="R124" s="40">
        <f t="shared" si="12"/>
        <v>28258210</v>
      </c>
      <c r="S124" s="40">
        <f>IF(OR(N123=0,N123="",O124=""),"",IF(R124&lt;VLOOKUP(O124,system3!$A$2:$F$36,6,FALSE),R124,VLOOKUP(O124,system3!$A$2:$F$36,6,FALSE)))</f>
        <v>113991</v>
      </c>
      <c r="T124" s="40">
        <f t="shared" si="13"/>
        <v>36500</v>
      </c>
      <c r="U124" s="40">
        <f t="shared" si="14"/>
        <v>77491</v>
      </c>
      <c r="V124" s="40">
        <f t="shared" si="15"/>
        <v>0</v>
      </c>
      <c r="W124" s="250"/>
      <c r="X124" s="33">
        <v>0</v>
      </c>
      <c r="Y124" s="261"/>
      <c r="Z124" s="7"/>
    </row>
    <row r="125" spans="13:26" x14ac:dyDescent="0.2">
      <c r="M125" s="36">
        <v>123</v>
      </c>
      <c r="N125" s="51">
        <f t="shared" si="10"/>
        <v>298</v>
      </c>
      <c r="O125" s="51">
        <f>IF(OR(N124=0,N124=""),"",IF($C$7&lt;system3!I124,"",system3!I124))</f>
        <v>11</v>
      </c>
      <c r="P125" s="125">
        <f t="shared" si="11"/>
        <v>45809</v>
      </c>
      <c r="Q125" s="52">
        <f>IF(OR(N124=0,N124="",O125=""),"",IF(N125&lt;0,"",VLOOKUP(O125,system3!$A$2:$B$36,2,FALSE)))</f>
        <v>1.55E-2</v>
      </c>
      <c r="R125" s="53">
        <f t="shared" si="12"/>
        <v>28180719</v>
      </c>
      <c r="S125" s="53">
        <f>IF(OR(N124=0,N124="",O125=""),"",IF(R125&lt;VLOOKUP(O125,system3!$A$2:$F$36,6,FALSE),R125,VLOOKUP(O125,system3!$A$2:$F$36,6,FALSE)))</f>
        <v>113991</v>
      </c>
      <c r="T125" s="53">
        <f t="shared" si="13"/>
        <v>36400</v>
      </c>
      <c r="U125" s="53">
        <f t="shared" si="14"/>
        <v>77591</v>
      </c>
      <c r="V125" s="53">
        <f t="shared" si="15"/>
        <v>0</v>
      </c>
      <c r="W125" s="250"/>
      <c r="X125" s="33">
        <v>0</v>
      </c>
      <c r="Y125" s="261"/>
      <c r="Z125" s="7"/>
    </row>
    <row r="126" spans="13:26" x14ac:dyDescent="0.2">
      <c r="M126" s="37">
        <v>124</v>
      </c>
      <c r="N126" s="38">
        <f t="shared" si="10"/>
        <v>297</v>
      </c>
      <c r="O126" s="38">
        <f>IF(OR(N125=0,N125=""),"",IF($C$7&lt;system3!I125,"",system3!I125))</f>
        <v>11</v>
      </c>
      <c r="P126" s="124">
        <f t="shared" si="11"/>
        <v>45839</v>
      </c>
      <c r="Q126" s="39">
        <f>IF(OR(N125=0,N125="",O126=""),"",IF(N126&lt;0,"",VLOOKUP(O126,system3!$A$2:$B$36,2,FALSE)))</f>
        <v>1.55E-2</v>
      </c>
      <c r="R126" s="40">
        <f t="shared" si="12"/>
        <v>28103128</v>
      </c>
      <c r="S126" s="40">
        <f>IF(OR(N125=0,N125="",O126=""),"",IF(R126&lt;VLOOKUP(O126,system3!$A$2:$F$36,6,FALSE),R126,VLOOKUP(O126,system3!$A$2:$F$36,6,FALSE)))</f>
        <v>113991</v>
      </c>
      <c r="T126" s="40">
        <f t="shared" si="13"/>
        <v>36299</v>
      </c>
      <c r="U126" s="40">
        <f t="shared" si="14"/>
        <v>77692</v>
      </c>
      <c r="V126" s="40">
        <f t="shared" si="15"/>
        <v>0</v>
      </c>
      <c r="W126" s="250"/>
      <c r="X126" s="33">
        <v>0</v>
      </c>
      <c r="Y126" s="261"/>
      <c r="Z126" s="7"/>
    </row>
    <row r="127" spans="13:26" x14ac:dyDescent="0.2">
      <c r="M127" s="36">
        <v>125</v>
      </c>
      <c r="N127" s="51">
        <f t="shared" si="10"/>
        <v>296</v>
      </c>
      <c r="O127" s="51">
        <f>IF(OR(N126=0,N126=""),"",IF($C$7&lt;system3!I126,"",system3!I126))</f>
        <v>11</v>
      </c>
      <c r="P127" s="125">
        <f t="shared" si="11"/>
        <v>45870</v>
      </c>
      <c r="Q127" s="52">
        <f>IF(OR(N126=0,N126="",O127=""),"",IF(N127&lt;0,"",VLOOKUP(O127,system3!$A$2:$B$36,2,FALSE)))</f>
        <v>1.55E-2</v>
      </c>
      <c r="R127" s="53">
        <f t="shared" si="12"/>
        <v>28025436</v>
      </c>
      <c r="S127" s="53">
        <f>IF(OR(N126=0,N126="",O127=""),"",IF(R127&lt;VLOOKUP(O127,system3!$A$2:$F$36,6,FALSE),R127,VLOOKUP(O127,system3!$A$2:$F$36,6,FALSE)))</f>
        <v>113991</v>
      </c>
      <c r="T127" s="53">
        <f t="shared" si="13"/>
        <v>36199</v>
      </c>
      <c r="U127" s="53">
        <f t="shared" si="14"/>
        <v>77792</v>
      </c>
      <c r="V127" s="53">
        <f t="shared" si="15"/>
        <v>0</v>
      </c>
      <c r="W127" s="250"/>
      <c r="X127" s="33">
        <v>0</v>
      </c>
      <c r="Y127" s="261"/>
      <c r="Z127" s="7"/>
    </row>
    <row r="128" spans="13:26" x14ac:dyDescent="0.2">
      <c r="M128" s="37">
        <v>126</v>
      </c>
      <c r="N128" s="38">
        <f t="shared" si="10"/>
        <v>295</v>
      </c>
      <c r="O128" s="38">
        <f>IF(OR(N127=0,N127=""),"",IF($C$7&lt;system3!I127,"",system3!I127))</f>
        <v>11</v>
      </c>
      <c r="P128" s="124">
        <f t="shared" si="11"/>
        <v>45901</v>
      </c>
      <c r="Q128" s="39">
        <f>IF(OR(N127=0,N127="",O128=""),"",IF(N128&lt;0,"",VLOOKUP(O128,system3!$A$2:$B$36,2,FALSE)))</f>
        <v>1.55E-2</v>
      </c>
      <c r="R128" s="40">
        <f t="shared" si="12"/>
        <v>27947644</v>
      </c>
      <c r="S128" s="40">
        <f>IF(OR(N127=0,N127="",O128=""),"",IF(R128&lt;VLOOKUP(O128,system3!$A$2:$F$36,6,FALSE),R128,VLOOKUP(O128,system3!$A$2:$F$36,6,FALSE)))</f>
        <v>113991</v>
      </c>
      <c r="T128" s="40">
        <f t="shared" si="13"/>
        <v>36099</v>
      </c>
      <c r="U128" s="40">
        <f t="shared" si="14"/>
        <v>77892</v>
      </c>
      <c r="V128" s="40">
        <f t="shared" si="15"/>
        <v>0</v>
      </c>
      <c r="W128" s="250"/>
      <c r="X128" s="33">
        <v>0</v>
      </c>
      <c r="Y128" s="261"/>
      <c r="Z128" s="7"/>
    </row>
    <row r="129" spans="13:26" x14ac:dyDescent="0.2">
      <c r="M129" s="36">
        <v>127</v>
      </c>
      <c r="N129" s="51">
        <f t="shared" si="10"/>
        <v>294</v>
      </c>
      <c r="O129" s="51">
        <f>IF(OR(N128=0,N128=""),"",IF($C$7&lt;system3!I128,"",system3!I128))</f>
        <v>11</v>
      </c>
      <c r="P129" s="125">
        <f t="shared" si="11"/>
        <v>45931</v>
      </c>
      <c r="Q129" s="52">
        <f>IF(OR(N128=0,N128="",O129=""),"",IF(N129&lt;0,"",VLOOKUP(O129,system3!$A$2:$B$36,2,FALSE)))</f>
        <v>1.55E-2</v>
      </c>
      <c r="R129" s="53">
        <f t="shared" si="12"/>
        <v>27869752</v>
      </c>
      <c r="S129" s="53">
        <f>IF(OR(N128=0,N128="",O129=""),"",IF(R129&lt;VLOOKUP(O129,system3!$A$2:$F$36,6,FALSE),R129,VLOOKUP(O129,system3!$A$2:$F$36,6,FALSE)))</f>
        <v>113991</v>
      </c>
      <c r="T129" s="53">
        <f t="shared" si="13"/>
        <v>35998</v>
      </c>
      <c r="U129" s="53">
        <f t="shared" si="14"/>
        <v>77993</v>
      </c>
      <c r="V129" s="53">
        <f t="shared" si="15"/>
        <v>0</v>
      </c>
      <c r="W129" s="250"/>
      <c r="X129" s="33">
        <v>0</v>
      </c>
      <c r="Y129" s="261"/>
      <c r="Z129" s="7"/>
    </row>
    <row r="130" spans="13:26" x14ac:dyDescent="0.2">
      <c r="M130" s="37">
        <v>128</v>
      </c>
      <c r="N130" s="38">
        <f t="shared" si="10"/>
        <v>293</v>
      </c>
      <c r="O130" s="38">
        <f>IF(OR(N129=0,N129=""),"",IF($C$7&lt;system3!I129,"",system3!I129))</f>
        <v>11</v>
      </c>
      <c r="P130" s="124">
        <f t="shared" si="11"/>
        <v>45962</v>
      </c>
      <c r="Q130" s="39">
        <f>IF(OR(N129=0,N129="",O130=""),"",IF(N130&lt;0,"",VLOOKUP(O130,system3!$A$2:$B$36,2,FALSE)))</f>
        <v>1.55E-2</v>
      </c>
      <c r="R130" s="40">
        <f t="shared" si="12"/>
        <v>27791759</v>
      </c>
      <c r="S130" s="40">
        <f>IF(OR(N129=0,N129="",O130=""),"",IF(R130&lt;VLOOKUP(O130,system3!$A$2:$F$36,6,FALSE),R130,VLOOKUP(O130,system3!$A$2:$F$36,6,FALSE)))</f>
        <v>113991</v>
      </c>
      <c r="T130" s="40">
        <f t="shared" si="13"/>
        <v>35897</v>
      </c>
      <c r="U130" s="40">
        <f t="shared" si="14"/>
        <v>78094</v>
      </c>
      <c r="V130" s="40">
        <f t="shared" si="15"/>
        <v>0</v>
      </c>
      <c r="W130" s="250"/>
      <c r="X130" s="33">
        <v>0</v>
      </c>
      <c r="Y130" s="261"/>
      <c r="Z130" s="7"/>
    </row>
    <row r="131" spans="13:26" x14ac:dyDescent="0.2">
      <c r="M131" s="36">
        <v>129</v>
      </c>
      <c r="N131" s="51">
        <f t="shared" si="10"/>
        <v>292</v>
      </c>
      <c r="O131" s="51">
        <f>IF(OR(N130=0,N130=""),"",IF($C$7&lt;system3!I130,"",system3!I130))</f>
        <v>11</v>
      </c>
      <c r="P131" s="125">
        <f t="shared" si="11"/>
        <v>45992</v>
      </c>
      <c r="Q131" s="52">
        <f>IF(OR(N130=0,N130="",O131=""),"",IF(N131&lt;0,"",VLOOKUP(O131,system3!$A$2:$B$36,2,FALSE)))</f>
        <v>1.55E-2</v>
      </c>
      <c r="R131" s="53">
        <f t="shared" si="12"/>
        <v>27713665</v>
      </c>
      <c r="S131" s="53">
        <f>IF(OR(N130=0,N130="",O131=""),"",IF(R131&lt;VLOOKUP(O131,system3!$A$2:$F$36,6,FALSE),R131,VLOOKUP(O131,system3!$A$2:$F$36,6,FALSE)))</f>
        <v>113991</v>
      </c>
      <c r="T131" s="53">
        <f t="shared" si="13"/>
        <v>35796</v>
      </c>
      <c r="U131" s="53">
        <f t="shared" si="14"/>
        <v>78195</v>
      </c>
      <c r="V131" s="53">
        <f t="shared" si="15"/>
        <v>0</v>
      </c>
      <c r="W131" s="250"/>
      <c r="X131" s="33">
        <v>0</v>
      </c>
      <c r="Y131" s="261"/>
      <c r="Z131" s="7"/>
    </row>
    <row r="132" spans="13:26" x14ac:dyDescent="0.2">
      <c r="M132" s="37">
        <v>130</v>
      </c>
      <c r="N132" s="38">
        <f t="shared" ref="N132:N195" si="16">IF(OR(N131=0,N131=""),"",IF(V131=0,N131-1,IF(ROUND(NPER(Q131/12,-1*S131,R132,0,0),0)&gt;=N131,N131-1,ROUND(NPER(Q131/12,-1*S131,R132,0,0),0))))</f>
        <v>291</v>
      </c>
      <c r="O132" s="38">
        <f>IF(OR(N131=0,N131=""),"",IF($C$7&lt;system3!I131,"",system3!I131))</f>
        <v>11</v>
      </c>
      <c r="P132" s="124">
        <f t="shared" ref="P132:P195" si="17">IF(OR(N131=0,N131="",O132=""),"",IF(N132&lt;0,"",EDATE(P131,1)))</f>
        <v>46023</v>
      </c>
      <c r="Q132" s="39">
        <f>IF(OR(N131=0,N131="",O132=""),"",IF(N132&lt;0,"",VLOOKUP(O132,system3!$A$2:$B$36,2,FALSE)))</f>
        <v>1.55E-2</v>
      </c>
      <c r="R132" s="40">
        <f t="shared" ref="R132:R195" si="18">IF(OR(N131=0,N131="",O132=""),"",IF(ISERR(ROUNDDOWN(R131-U131-V131,0)),"",ROUNDDOWN(R131-U131-V131,0)))</f>
        <v>27635470</v>
      </c>
      <c r="S132" s="40">
        <f>IF(OR(N131=0,N131="",O132=""),"",IF(R132&lt;VLOOKUP(O132,system3!$A$2:$F$36,6,FALSE),R132,VLOOKUP(O132,system3!$A$2:$F$36,6,FALSE)))</f>
        <v>113991</v>
      </c>
      <c r="T132" s="40">
        <f t="shared" ref="T132:T195" si="19">IF(OR(N131=0,N131="",O132=""),"",IF(N132&lt;0,"",ROUNDDOWN(R132*Q132/12,0)))</f>
        <v>35695</v>
      </c>
      <c r="U132" s="40">
        <f t="shared" ref="U132:U195" si="20">IF(OR(N131=0,N131="",O132=""),"",IF(R132&lt;U131,R132,IF(N132&lt;0,"",ROUNDDOWN(S132-T132,0))))</f>
        <v>78296</v>
      </c>
      <c r="V132" s="40">
        <f t="shared" ref="V132:V195" si="21">IF(OR(N131=0,N131="",O132=""),"",W132+X132)</f>
        <v>0</v>
      </c>
      <c r="W132" s="250"/>
      <c r="X132" s="33">
        <v>0</v>
      </c>
      <c r="Y132" s="261"/>
      <c r="Z132" s="7"/>
    </row>
    <row r="133" spans="13:26" x14ac:dyDescent="0.2">
      <c r="M133" s="36">
        <v>131</v>
      </c>
      <c r="N133" s="51">
        <f t="shared" si="16"/>
        <v>290</v>
      </c>
      <c r="O133" s="51">
        <f>IF(OR(N132=0,N132=""),"",IF($C$7&lt;system3!I132,"",system3!I132))</f>
        <v>11</v>
      </c>
      <c r="P133" s="125">
        <f t="shared" si="17"/>
        <v>46054</v>
      </c>
      <c r="Q133" s="52">
        <f>IF(OR(N132=0,N132="",O133=""),"",IF(N133&lt;0,"",VLOOKUP(O133,system3!$A$2:$B$36,2,FALSE)))</f>
        <v>1.55E-2</v>
      </c>
      <c r="R133" s="53">
        <f t="shared" si="18"/>
        <v>27557174</v>
      </c>
      <c r="S133" s="53">
        <f>IF(OR(N132=0,N132="",O133=""),"",IF(R133&lt;VLOOKUP(O133,system3!$A$2:$F$36,6,FALSE),R133,VLOOKUP(O133,system3!$A$2:$F$36,6,FALSE)))</f>
        <v>113991</v>
      </c>
      <c r="T133" s="53">
        <f t="shared" si="19"/>
        <v>35594</v>
      </c>
      <c r="U133" s="53">
        <f t="shared" si="20"/>
        <v>78397</v>
      </c>
      <c r="V133" s="53">
        <f t="shared" si="21"/>
        <v>0</v>
      </c>
      <c r="W133" s="250"/>
      <c r="X133" s="33">
        <v>0</v>
      </c>
      <c r="Y133" s="261"/>
      <c r="Z133" s="7"/>
    </row>
    <row r="134" spans="13:26" x14ac:dyDescent="0.2">
      <c r="M134" s="41">
        <v>132</v>
      </c>
      <c r="N134" s="42">
        <f t="shared" si="16"/>
        <v>289</v>
      </c>
      <c r="O134" s="42">
        <f>IF(OR(N133=0,N133=""),"",IF($C$7&lt;system3!I133,"",system3!I133))</f>
        <v>11</v>
      </c>
      <c r="P134" s="126">
        <f t="shared" si="17"/>
        <v>46082</v>
      </c>
      <c r="Q134" s="43">
        <f>IF(OR(N133=0,N133="",O134=""),"",IF(N134&lt;0,"",VLOOKUP(O134,system3!$A$2:$B$36,2,FALSE)))</f>
        <v>1.55E-2</v>
      </c>
      <c r="R134" s="44">
        <f t="shared" si="18"/>
        <v>27478777</v>
      </c>
      <c r="S134" s="44">
        <f>IF(OR(N133=0,N133="",O134=""),"",IF(R134&lt;VLOOKUP(O134,system3!$A$2:$F$36,6,FALSE),R134,VLOOKUP(O134,system3!$A$2:$F$36,6,FALSE)))</f>
        <v>113991</v>
      </c>
      <c r="T134" s="44">
        <f t="shared" si="19"/>
        <v>35493</v>
      </c>
      <c r="U134" s="44">
        <f t="shared" si="20"/>
        <v>78498</v>
      </c>
      <c r="V134" s="44">
        <f t="shared" si="21"/>
        <v>0</v>
      </c>
      <c r="W134" s="251"/>
      <c r="X134" s="34">
        <v>0</v>
      </c>
      <c r="Y134" s="262"/>
      <c r="Z134" s="7"/>
    </row>
    <row r="135" spans="13:26" x14ac:dyDescent="0.2">
      <c r="M135" s="35">
        <v>133</v>
      </c>
      <c r="N135" s="48">
        <f t="shared" si="16"/>
        <v>288</v>
      </c>
      <c r="O135" s="48">
        <f>IF(OR(N134=0,N134=""),"",IF($C$7&lt;system3!I134,"",system3!I134))</f>
        <v>12</v>
      </c>
      <c r="P135" s="123">
        <f t="shared" si="17"/>
        <v>46113</v>
      </c>
      <c r="Q135" s="49">
        <f>IF(OR(N134=0,N134="",O135=""),"",IF(N135&lt;0,"",VLOOKUP(O135,system3!$A$2:$B$36,2,FALSE)))</f>
        <v>1.55E-2</v>
      </c>
      <c r="R135" s="50">
        <f t="shared" si="18"/>
        <v>27400279</v>
      </c>
      <c r="S135" s="50">
        <f>IF(OR(N134=0,N134="",O135=""),"",IF(R135&lt;VLOOKUP(O135,system3!$A$2:$F$36,6,FALSE),R135,VLOOKUP(O135,system3!$A$2:$F$36,6,FALSE)))</f>
        <v>113991</v>
      </c>
      <c r="T135" s="50">
        <f t="shared" si="19"/>
        <v>35392</v>
      </c>
      <c r="U135" s="50">
        <f t="shared" si="20"/>
        <v>78599</v>
      </c>
      <c r="V135" s="50">
        <f t="shared" si="21"/>
        <v>0</v>
      </c>
      <c r="W135" s="249">
        <f>IF(ISNA(VLOOKUP(O135,$B$28:$C$62,2,FALSE)),0,VLOOKUP(O135,$B$28:$C$62,2,FALSE))</f>
        <v>0</v>
      </c>
      <c r="X135" s="32">
        <v>0</v>
      </c>
      <c r="Y135" s="263">
        <f>IF(O135="","",ROUND(system3!$AJ$5/100*R135,-2))</f>
        <v>149900</v>
      </c>
      <c r="Z135" s="7"/>
    </row>
    <row r="136" spans="13:26" x14ac:dyDescent="0.2">
      <c r="M136" s="160">
        <v>134</v>
      </c>
      <c r="N136" s="161">
        <f t="shared" si="16"/>
        <v>287</v>
      </c>
      <c r="O136" s="161">
        <f>IF(OR(N135=0,N135=""),"",IF($C$7&lt;system3!I135,"",system3!I135))</f>
        <v>12</v>
      </c>
      <c r="P136" s="162">
        <f t="shared" si="17"/>
        <v>46143</v>
      </c>
      <c r="Q136" s="163">
        <f>IF(OR(N135=0,N135="",O136=""),"",IF(N136&lt;0,"",VLOOKUP(O136,system3!$A$2:$B$36,2,FALSE)))</f>
        <v>1.55E-2</v>
      </c>
      <c r="R136" s="164">
        <f t="shared" si="18"/>
        <v>27321680</v>
      </c>
      <c r="S136" s="164">
        <f>IF(OR(N135=0,N135="",O136=""),"",IF(R136&lt;VLOOKUP(O136,system3!$A$2:$F$36,6,FALSE),R136,VLOOKUP(O136,system3!$A$2:$F$36,6,FALSE)))</f>
        <v>113991</v>
      </c>
      <c r="T136" s="164">
        <f t="shared" si="19"/>
        <v>35290</v>
      </c>
      <c r="U136" s="164">
        <f t="shared" si="20"/>
        <v>78701</v>
      </c>
      <c r="V136" s="164">
        <f t="shared" si="21"/>
        <v>0</v>
      </c>
      <c r="W136" s="250"/>
      <c r="X136" s="33">
        <v>0</v>
      </c>
      <c r="Y136" s="264"/>
      <c r="Z136" s="7"/>
    </row>
    <row r="137" spans="13:26" x14ac:dyDescent="0.2">
      <c r="M137" s="36">
        <v>135</v>
      </c>
      <c r="N137" s="51">
        <f t="shared" si="16"/>
        <v>286</v>
      </c>
      <c r="O137" s="51">
        <f>IF(OR(N136=0,N136=""),"",IF($C$7&lt;system3!I136,"",system3!I136))</f>
        <v>12</v>
      </c>
      <c r="P137" s="125">
        <f t="shared" si="17"/>
        <v>46174</v>
      </c>
      <c r="Q137" s="52">
        <f>IF(OR(N136=0,N136="",O137=""),"",IF(N137&lt;0,"",VLOOKUP(O137,system3!$A$2:$B$36,2,FALSE)))</f>
        <v>1.55E-2</v>
      </c>
      <c r="R137" s="53">
        <f t="shared" si="18"/>
        <v>27242979</v>
      </c>
      <c r="S137" s="53">
        <f>IF(OR(N136=0,N136="",O137=""),"",IF(R137&lt;VLOOKUP(O137,system3!$A$2:$F$36,6,FALSE),R137,VLOOKUP(O137,system3!$A$2:$F$36,6,FALSE)))</f>
        <v>113991</v>
      </c>
      <c r="T137" s="53">
        <f t="shared" si="19"/>
        <v>35188</v>
      </c>
      <c r="U137" s="53">
        <f t="shared" si="20"/>
        <v>78803</v>
      </c>
      <c r="V137" s="53">
        <f t="shared" si="21"/>
        <v>0</v>
      </c>
      <c r="W137" s="250"/>
      <c r="X137" s="33">
        <v>0</v>
      </c>
      <c r="Y137" s="264"/>
      <c r="Z137" s="7"/>
    </row>
    <row r="138" spans="13:26" x14ac:dyDescent="0.2">
      <c r="M138" s="160">
        <v>136</v>
      </c>
      <c r="N138" s="161">
        <f t="shared" si="16"/>
        <v>285</v>
      </c>
      <c r="O138" s="161">
        <f>IF(OR(N137=0,N137=""),"",IF($C$7&lt;system3!I137,"",system3!I137))</f>
        <v>12</v>
      </c>
      <c r="P138" s="162">
        <f t="shared" si="17"/>
        <v>46204</v>
      </c>
      <c r="Q138" s="163">
        <f>IF(OR(N137=0,N137="",O138=""),"",IF(N138&lt;0,"",VLOOKUP(O138,system3!$A$2:$B$36,2,FALSE)))</f>
        <v>1.55E-2</v>
      </c>
      <c r="R138" s="164">
        <f t="shared" si="18"/>
        <v>27164176</v>
      </c>
      <c r="S138" s="164">
        <f>IF(OR(N137=0,N137="",O138=""),"",IF(R138&lt;VLOOKUP(O138,system3!$A$2:$F$36,6,FALSE),R138,VLOOKUP(O138,system3!$A$2:$F$36,6,FALSE)))</f>
        <v>113991</v>
      </c>
      <c r="T138" s="164">
        <f t="shared" si="19"/>
        <v>35087</v>
      </c>
      <c r="U138" s="164">
        <f t="shared" si="20"/>
        <v>78904</v>
      </c>
      <c r="V138" s="164">
        <f t="shared" si="21"/>
        <v>0</v>
      </c>
      <c r="W138" s="250"/>
      <c r="X138" s="33">
        <v>0</v>
      </c>
      <c r="Y138" s="264"/>
      <c r="Z138" s="7"/>
    </row>
    <row r="139" spans="13:26" x14ac:dyDescent="0.2">
      <c r="M139" s="36">
        <v>137</v>
      </c>
      <c r="N139" s="51">
        <f t="shared" si="16"/>
        <v>284</v>
      </c>
      <c r="O139" s="51">
        <f>IF(OR(N138=0,N138=""),"",IF($C$7&lt;system3!I138,"",system3!I138))</f>
        <v>12</v>
      </c>
      <c r="P139" s="125">
        <f t="shared" si="17"/>
        <v>46235</v>
      </c>
      <c r="Q139" s="52">
        <f>IF(OR(N138=0,N138="",O139=""),"",IF(N139&lt;0,"",VLOOKUP(O139,system3!$A$2:$B$36,2,FALSE)))</f>
        <v>1.55E-2</v>
      </c>
      <c r="R139" s="53">
        <f t="shared" si="18"/>
        <v>27085272</v>
      </c>
      <c r="S139" s="53">
        <f>IF(OR(N138=0,N138="",O139=""),"",IF(R139&lt;VLOOKUP(O139,system3!$A$2:$F$36,6,FALSE),R139,VLOOKUP(O139,system3!$A$2:$F$36,6,FALSE)))</f>
        <v>113991</v>
      </c>
      <c r="T139" s="53">
        <f t="shared" si="19"/>
        <v>34985</v>
      </c>
      <c r="U139" s="53">
        <f t="shared" si="20"/>
        <v>79006</v>
      </c>
      <c r="V139" s="53">
        <f t="shared" si="21"/>
        <v>0</v>
      </c>
      <c r="W139" s="250"/>
      <c r="X139" s="33">
        <v>0</v>
      </c>
      <c r="Y139" s="264"/>
      <c r="Z139" s="7"/>
    </row>
    <row r="140" spans="13:26" x14ac:dyDescent="0.2">
      <c r="M140" s="160">
        <v>138</v>
      </c>
      <c r="N140" s="161">
        <f t="shared" si="16"/>
        <v>283</v>
      </c>
      <c r="O140" s="161">
        <f>IF(OR(N139=0,N139=""),"",IF($C$7&lt;system3!I139,"",system3!I139))</f>
        <v>12</v>
      </c>
      <c r="P140" s="162">
        <f t="shared" si="17"/>
        <v>46266</v>
      </c>
      <c r="Q140" s="163">
        <f>IF(OR(N139=0,N139="",O140=""),"",IF(N140&lt;0,"",VLOOKUP(O140,system3!$A$2:$B$36,2,FALSE)))</f>
        <v>1.55E-2</v>
      </c>
      <c r="R140" s="164">
        <f t="shared" si="18"/>
        <v>27006266</v>
      </c>
      <c r="S140" s="164">
        <f>IF(OR(N139=0,N139="",O140=""),"",IF(R140&lt;VLOOKUP(O140,system3!$A$2:$F$36,6,FALSE),R140,VLOOKUP(O140,system3!$A$2:$F$36,6,FALSE)))</f>
        <v>113991</v>
      </c>
      <c r="T140" s="164">
        <f t="shared" si="19"/>
        <v>34883</v>
      </c>
      <c r="U140" s="164">
        <f t="shared" si="20"/>
        <v>79108</v>
      </c>
      <c r="V140" s="164">
        <f t="shared" si="21"/>
        <v>0</v>
      </c>
      <c r="W140" s="250"/>
      <c r="X140" s="33">
        <v>0</v>
      </c>
      <c r="Y140" s="264"/>
      <c r="Z140" s="7"/>
    </row>
    <row r="141" spans="13:26" x14ac:dyDescent="0.2">
      <c r="M141" s="36">
        <v>139</v>
      </c>
      <c r="N141" s="51">
        <f t="shared" si="16"/>
        <v>282</v>
      </c>
      <c r="O141" s="51">
        <f>IF(OR(N140=0,N140=""),"",IF($C$7&lt;system3!I140,"",system3!I140))</f>
        <v>12</v>
      </c>
      <c r="P141" s="125">
        <f t="shared" si="17"/>
        <v>46296</v>
      </c>
      <c r="Q141" s="52">
        <f>IF(OR(N140=0,N140="",O141=""),"",IF(N141&lt;0,"",VLOOKUP(O141,system3!$A$2:$B$36,2,FALSE)))</f>
        <v>1.55E-2</v>
      </c>
      <c r="R141" s="53">
        <f t="shared" si="18"/>
        <v>26927158</v>
      </c>
      <c r="S141" s="53">
        <f>IF(OR(N140=0,N140="",O141=""),"",IF(R141&lt;VLOOKUP(O141,system3!$A$2:$F$36,6,FALSE),R141,VLOOKUP(O141,system3!$A$2:$F$36,6,FALSE)))</f>
        <v>113991</v>
      </c>
      <c r="T141" s="53">
        <f t="shared" si="19"/>
        <v>34780</v>
      </c>
      <c r="U141" s="53">
        <f t="shared" si="20"/>
        <v>79211</v>
      </c>
      <c r="V141" s="53">
        <f t="shared" si="21"/>
        <v>0</v>
      </c>
      <c r="W141" s="250"/>
      <c r="X141" s="33">
        <v>0</v>
      </c>
      <c r="Y141" s="264"/>
      <c r="Z141" s="7"/>
    </row>
    <row r="142" spans="13:26" x14ac:dyDescent="0.2">
      <c r="M142" s="160">
        <v>140</v>
      </c>
      <c r="N142" s="161">
        <f t="shared" si="16"/>
        <v>281</v>
      </c>
      <c r="O142" s="161">
        <f>IF(OR(N141=0,N141=""),"",IF($C$7&lt;system3!I141,"",system3!I141))</f>
        <v>12</v>
      </c>
      <c r="P142" s="162">
        <f t="shared" si="17"/>
        <v>46327</v>
      </c>
      <c r="Q142" s="163">
        <f>IF(OR(N141=0,N141="",O142=""),"",IF(N142&lt;0,"",VLOOKUP(O142,system3!$A$2:$B$36,2,FALSE)))</f>
        <v>1.55E-2</v>
      </c>
      <c r="R142" s="164">
        <f t="shared" si="18"/>
        <v>26847947</v>
      </c>
      <c r="S142" s="164">
        <f>IF(OR(N141=0,N141="",O142=""),"",IF(R142&lt;VLOOKUP(O142,system3!$A$2:$F$36,6,FALSE),R142,VLOOKUP(O142,system3!$A$2:$F$36,6,FALSE)))</f>
        <v>113991</v>
      </c>
      <c r="T142" s="164">
        <f t="shared" si="19"/>
        <v>34678</v>
      </c>
      <c r="U142" s="164">
        <f t="shared" si="20"/>
        <v>79313</v>
      </c>
      <c r="V142" s="164">
        <f t="shared" si="21"/>
        <v>0</v>
      </c>
      <c r="W142" s="250"/>
      <c r="X142" s="33">
        <v>0</v>
      </c>
      <c r="Y142" s="264"/>
      <c r="Z142" s="7"/>
    </row>
    <row r="143" spans="13:26" x14ac:dyDescent="0.2">
      <c r="M143" s="36">
        <v>141</v>
      </c>
      <c r="N143" s="51">
        <f t="shared" si="16"/>
        <v>280</v>
      </c>
      <c r="O143" s="51">
        <f>IF(OR(N142=0,N142=""),"",IF($C$7&lt;system3!I142,"",system3!I142))</f>
        <v>12</v>
      </c>
      <c r="P143" s="125">
        <f t="shared" si="17"/>
        <v>46357</v>
      </c>
      <c r="Q143" s="52">
        <f>IF(OR(N142=0,N142="",O143=""),"",IF(N143&lt;0,"",VLOOKUP(O143,system3!$A$2:$B$36,2,FALSE)))</f>
        <v>1.55E-2</v>
      </c>
      <c r="R143" s="53">
        <f t="shared" si="18"/>
        <v>26768634</v>
      </c>
      <c r="S143" s="53">
        <f>IF(OR(N142=0,N142="",O143=""),"",IF(R143&lt;VLOOKUP(O143,system3!$A$2:$F$36,6,FALSE),R143,VLOOKUP(O143,system3!$A$2:$F$36,6,FALSE)))</f>
        <v>113991</v>
      </c>
      <c r="T143" s="53">
        <f t="shared" si="19"/>
        <v>34576</v>
      </c>
      <c r="U143" s="53">
        <f t="shared" si="20"/>
        <v>79415</v>
      </c>
      <c r="V143" s="53">
        <f t="shared" si="21"/>
        <v>0</v>
      </c>
      <c r="W143" s="250"/>
      <c r="X143" s="33">
        <v>0</v>
      </c>
      <c r="Y143" s="264"/>
      <c r="Z143" s="7"/>
    </row>
    <row r="144" spans="13:26" x14ac:dyDescent="0.2">
      <c r="M144" s="160">
        <v>142</v>
      </c>
      <c r="N144" s="161">
        <f t="shared" si="16"/>
        <v>279</v>
      </c>
      <c r="O144" s="161">
        <f>IF(OR(N143=0,N143=""),"",IF($C$7&lt;system3!I143,"",system3!I143))</f>
        <v>12</v>
      </c>
      <c r="P144" s="162">
        <f t="shared" si="17"/>
        <v>46388</v>
      </c>
      <c r="Q144" s="163">
        <f>IF(OR(N143=0,N143="",O144=""),"",IF(N144&lt;0,"",VLOOKUP(O144,system3!$A$2:$B$36,2,FALSE)))</f>
        <v>1.55E-2</v>
      </c>
      <c r="R144" s="164">
        <f t="shared" si="18"/>
        <v>26689219</v>
      </c>
      <c r="S144" s="164">
        <f>IF(OR(N143=0,N143="",O144=""),"",IF(R144&lt;VLOOKUP(O144,system3!$A$2:$F$36,6,FALSE),R144,VLOOKUP(O144,system3!$A$2:$F$36,6,FALSE)))</f>
        <v>113991</v>
      </c>
      <c r="T144" s="164">
        <f t="shared" si="19"/>
        <v>34473</v>
      </c>
      <c r="U144" s="164">
        <f t="shared" si="20"/>
        <v>79518</v>
      </c>
      <c r="V144" s="164">
        <f t="shared" si="21"/>
        <v>0</v>
      </c>
      <c r="W144" s="250"/>
      <c r="X144" s="33">
        <v>0</v>
      </c>
      <c r="Y144" s="264"/>
      <c r="Z144" s="7"/>
    </row>
    <row r="145" spans="13:26" x14ac:dyDescent="0.2">
      <c r="M145" s="36">
        <v>143</v>
      </c>
      <c r="N145" s="51">
        <f t="shared" si="16"/>
        <v>278</v>
      </c>
      <c r="O145" s="51">
        <f>IF(OR(N144=0,N144=""),"",IF($C$7&lt;system3!I144,"",system3!I144))</f>
        <v>12</v>
      </c>
      <c r="P145" s="125">
        <f t="shared" si="17"/>
        <v>46419</v>
      </c>
      <c r="Q145" s="52">
        <f>IF(OR(N144=0,N144="",O145=""),"",IF(N145&lt;0,"",VLOOKUP(O145,system3!$A$2:$B$36,2,FALSE)))</f>
        <v>1.55E-2</v>
      </c>
      <c r="R145" s="53">
        <f t="shared" si="18"/>
        <v>26609701</v>
      </c>
      <c r="S145" s="53">
        <f>IF(OR(N144=0,N144="",O145=""),"",IF(R145&lt;VLOOKUP(O145,system3!$A$2:$F$36,6,FALSE),R145,VLOOKUP(O145,system3!$A$2:$F$36,6,FALSE)))</f>
        <v>113991</v>
      </c>
      <c r="T145" s="53">
        <f t="shared" si="19"/>
        <v>34370</v>
      </c>
      <c r="U145" s="53">
        <f t="shared" si="20"/>
        <v>79621</v>
      </c>
      <c r="V145" s="53">
        <f t="shared" si="21"/>
        <v>0</v>
      </c>
      <c r="W145" s="250"/>
      <c r="X145" s="33">
        <v>0</v>
      </c>
      <c r="Y145" s="264"/>
      <c r="Z145" s="7"/>
    </row>
    <row r="146" spans="13:26" x14ac:dyDescent="0.2">
      <c r="M146" s="165">
        <v>144</v>
      </c>
      <c r="N146" s="166">
        <f t="shared" si="16"/>
        <v>277</v>
      </c>
      <c r="O146" s="166">
        <f>IF(OR(N145=0,N145=""),"",IF($C$7&lt;system3!I145,"",system3!I145))</f>
        <v>12</v>
      </c>
      <c r="P146" s="167">
        <f t="shared" si="17"/>
        <v>46447</v>
      </c>
      <c r="Q146" s="168">
        <f>IF(OR(N145=0,N145="",O146=""),"",IF(N146&lt;0,"",VLOOKUP(O146,system3!$A$2:$B$36,2,FALSE)))</f>
        <v>1.55E-2</v>
      </c>
      <c r="R146" s="169">
        <f t="shared" si="18"/>
        <v>26530080</v>
      </c>
      <c r="S146" s="169">
        <f>IF(OR(N145=0,N145="",O146=""),"",IF(R146&lt;VLOOKUP(O146,system3!$A$2:$F$36,6,FALSE),R146,VLOOKUP(O146,system3!$A$2:$F$36,6,FALSE)))</f>
        <v>113991</v>
      </c>
      <c r="T146" s="169">
        <f t="shared" si="19"/>
        <v>34268</v>
      </c>
      <c r="U146" s="169">
        <f t="shared" si="20"/>
        <v>79723</v>
      </c>
      <c r="V146" s="169">
        <f t="shared" si="21"/>
        <v>0</v>
      </c>
      <c r="W146" s="251"/>
      <c r="X146" s="34">
        <v>0</v>
      </c>
      <c r="Y146" s="265"/>
      <c r="Z146" s="7"/>
    </row>
    <row r="147" spans="13:26" x14ac:dyDescent="0.2">
      <c r="M147" s="35">
        <v>145</v>
      </c>
      <c r="N147" s="48">
        <f t="shared" si="16"/>
        <v>276</v>
      </c>
      <c r="O147" s="48">
        <f>IF(OR(N146=0,N146=""),"",IF($C$7&lt;system3!I146,"",system3!I146))</f>
        <v>13</v>
      </c>
      <c r="P147" s="123">
        <f t="shared" si="17"/>
        <v>46478</v>
      </c>
      <c r="Q147" s="49">
        <f>IF(OR(N146=0,N146="",O147=""),"",IF(N147&lt;0,"",VLOOKUP(O147,system3!$A$2:$B$36,2,FALSE)))</f>
        <v>1.55E-2</v>
      </c>
      <c r="R147" s="50">
        <f t="shared" si="18"/>
        <v>26450357</v>
      </c>
      <c r="S147" s="50">
        <f>IF(OR(N146=0,N146="",O147=""),"",IF(R147&lt;VLOOKUP(O147,system3!$A$2:$F$36,6,FALSE),R147,VLOOKUP(O147,system3!$A$2:$F$36,6,FALSE)))</f>
        <v>113991</v>
      </c>
      <c r="T147" s="50">
        <f t="shared" si="19"/>
        <v>34165</v>
      </c>
      <c r="U147" s="50">
        <f t="shared" si="20"/>
        <v>79826</v>
      </c>
      <c r="V147" s="50">
        <f t="shared" si="21"/>
        <v>0</v>
      </c>
      <c r="W147" s="249">
        <f>IF(ISNA(VLOOKUP(O147,$B$28:$C$62,2,FALSE)),0,VLOOKUP(O147,$B$28:$C$62,2,FALSE))</f>
        <v>0</v>
      </c>
      <c r="X147" s="32">
        <v>0</v>
      </c>
      <c r="Y147" s="260">
        <f>IF(O147="","",ROUND(system3!$AJ$5/100*R147,-2))</f>
        <v>144700</v>
      </c>
      <c r="Z147" s="7"/>
    </row>
    <row r="148" spans="13:26" x14ac:dyDescent="0.2">
      <c r="M148" s="37">
        <v>146</v>
      </c>
      <c r="N148" s="38">
        <f t="shared" si="16"/>
        <v>275</v>
      </c>
      <c r="O148" s="38">
        <f>IF(OR(N147=0,N147=""),"",IF($C$7&lt;system3!I147,"",system3!I147))</f>
        <v>13</v>
      </c>
      <c r="P148" s="124">
        <f t="shared" si="17"/>
        <v>46508</v>
      </c>
      <c r="Q148" s="39">
        <f>IF(OR(N147=0,N147="",O148=""),"",IF(N148&lt;0,"",VLOOKUP(O148,system3!$A$2:$B$36,2,FALSE)))</f>
        <v>1.55E-2</v>
      </c>
      <c r="R148" s="40">
        <f t="shared" si="18"/>
        <v>26370531</v>
      </c>
      <c r="S148" s="40">
        <f>IF(OR(N147=0,N147="",O148=""),"",IF(R148&lt;VLOOKUP(O148,system3!$A$2:$F$36,6,FALSE),R148,VLOOKUP(O148,system3!$A$2:$F$36,6,FALSE)))</f>
        <v>113991</v>
      </c>
      <c r="T148" s="40">
        <f t="shared" si="19"/>
        <v>34061</v>
      </c>
      <c r="U148" s="40">
        <f t="shared" si="20"/>
        <v>79930</v>
      </c>
      <c r="V148" s="40">
        <f t="shared" si="21"/>
        <v>0</v>
      </c>
      <c r="W148" s="250"/>
      <c r="X148" s="33">
        <v>0</v>
      </c>
      <c r="Y148" s="261"/>
      <c r="Z148" s="7"/>
    </row>
    <row r="149" spans="13:26" x14ac:dyDescent="0.2">
      <c r="M149" s="36">
        <v>147</v>
      </c>
      <c r="N149" s="51">
        <f t="shared" si="16"/>
        <v>274</v>
      </c>
      <c r="O149" s="51">
        <f>IF(OR(N148=0,N148=""),"",IF($C$7&lt;system3!I148,"",system3!I148))</f>
        <v>13</v>
      </c>
      <c r="P149" s="125">
        <f t="shared" si="17"/>
        <v>46539</v>
      </c>
      <c r="Q149" s="52">
        <f>IF(OR(N148=0,N148="",O149=""),"",IF(N149&lt;0,"",VLOOKUP(O149,system3!$A$2:$B$36,2,FALSE)))</f>
        <v>1.55E-2</v>
      </c>
      <c r="R149" s="53">
        <f t="shared" si="18"/>
        <v>26290601</v>
      </c>
      <c r="S149" s="53">
        <f>IF(OR(N148=0,N148="",O149=""),"",IF(R149&lt;VLOOKUP(O149,system3!$A$2:$F$36,6,FALSE),R149,VLOOKUP(O149,system3!$A$2:$F$36,6,FALSE)))</f>
        <v>113991</v>
      </c>
      <c r="T149" s="53">
        <f t="shared" si="19"/>
        <v>33958</v>
      </c>
      <c r="U149" s="53">
        <f t="shared" si="20"/>
        <v>80033</v>
      </c>
      <c r="V149" s="53">
        <f t="shared" si="21"/>
        <v>0</v>
      </c>
      <c r="W149" s="250"/>
      <c r="X149" s="33">
        <v>0</v>
      </c>
      <c r="Y149" s="261"/>
      <c r="Z149" s="7"/>
    </row>
    <row r="150" spans="13:26" x14ac:dyDescent="0.2">
      <c r="M150" s="37">
        <v>148</v>
      </c>
      <c r="N150" s="38">
        <f t="shared" si="16"/>
        <v>273</v>
      </c>
      <c r="O150" s="38">
        <f>IF(OR(N149=0,N149=""),"",IF($C$7&lt;system3!I149,"",system3!I149))</f>
        <v>13</v>
      </c>
      <c r="P150" s="124">
        <f t="shared" si="17"/>
        <v>46569</v>
      </c>
      <c r="Q150" s="39">
        <f>IF(OR(N149=0,N149="",O150=""),"",IF(N150&lt;0,"",VLOOKUP(O150,system3!$A$2:$B$36,2,FALSE)))</f>
        <v>1.55E-2</v>
      </c>
      <c r="R150" s="40">
        <f t="shared" si="18"/>
        <v>26210568</v>
      </c>
      <c r="S150" s="40">
        <f>IF(OR(N149=0,N149="",O150=""),"",IF(R150&lt;VLOOKUP(O150,system3!$A$2:$F$36,6,FALSE),R150,VLOOKUP(O150,system3!$A$2:$F$36,6,FALSE)))</f>
        <v>113991</v>
      </c>
      <c r="T150" s="40">
        <f t="shared" si="19"/>
        <v>33855</v>
      </c>
      <c r="U150" s="40">
        <f t="shared" si="20"/>
        <v>80136</v>
      </c>
      <c r="V150" s="40">
        <f t="shared" si="21"/>
        <v>0</v>
      </c>
      <c r="W150" s="250"/>
      <c r="X150" s="33">
        <v>0</v>
      </c>
      <c r="Y150" s="261"/>
      <c r="Z150" s="7"/>
    </row>
    <row r="151" spans="13:26" x14ac:dyDescent="0.2">
      <c r="M151" s="36">
        <v>149</v>
      </c>
      <c r="N151" s="51">
        <f t="shared" si="16"/>
        <v>272</v>
      </c>
      <c r="O151" s="51">
        <f>IF(OR(N150=0,N150=""),"",IF($C$7&lt;system3!I150,"",system3!I150))</f>
        <v>13</v>
      </c>
      <c r="P151" s="125">
        <f t="shared" si="17"/>
        <v>46600</v>
      </c>
      <c r="Q151" s="52">
        <f>IF(OR(N150=0,N150="",O151=""),"",IF(N151&lt;0,"",VLOOKUP(O151,system3!$A$2:$B$36,2,FALSE)))</f>
        <v>1.55E-2</v>
      </c>
      <c r="R151" s="53">
        <f t="shared" si="18"/>
        <v>26130432</v>
      </c>
      <c r="S151" s="53">
        <f>IF(OR(N150=0,N150="",O151=""),"",IF(R151&lt;VLOOKUP(O151,system3!$A$2:$F$36,6,FALSE),R151,VLOOKUP(O151,system3!$A$2:$F$36,6,FALSE)))</f>
        <v>113991</v>
      </c>
      <c r="T151" s="53">
        <f t="shared" si="19"/>
        <v>33751</v>
      </c>
      <c r="U151" s="53">
        <f t="shared" si="20"/>
        <v>80240</v>
      </c>
      <c r="V151" s="53">
        <f t="shared" si="21"/>
        <v>0</v>
      </c>
      <c r="W151" s="250"/>
      <c r="X151" s="33">
        <v>0</v>
      </c>
      <c r="Y151" s="261"/>
      <c r="Z151" s="7"/>
    </row>
    <row r="152" spans="13:26" x14ac:dyDescent="0.2">
      <c r="M152" s="37">
        <v>150</v>
      </c>
      <c r="N152" s="38">
        <f t="shared" si="16"/>
        <v>271</v>
      </c>
      <c r="O152" s="38">
        <f>IF(OR(N151=0,N151=""),"",IF($C$7&lt;system3!I151,"",system3!I151))</f>
        <v>13</v>
      </c>
      <c r="P152" s="124">
        <f t="shared" si="17"/>
        <v>46631</v>
      </c>
      <c r="Q152" s="39">
        <f>IF(OR(N151=0,N151="",O152=""),"",IF(N152&lt;0,"",VLOOKUP(O152,system3!$A$2:$B$36,2,FALSE)))</f>
        <v>1.55E-2</v>
      </c>
      <c r="R152" s="40">
        <f t="shared" si="18"/>
        <v>26050192</v>
      </c>
      <c r="S152" s="40">
        <f>IF(OR(N151=0,N151="",O152=""),"",IF(R152&lt;VLOOKUP(O152,system3!$A$2:$F$36,6,FALSE),R152,VLOOKUP(O152,system3!$A$2:$F$36,6,FALSE)))</f>
        <v>113991</v>
      </c>
      <c r="T152" s="40">
        <f t="shared" si="19"/>
        <v>33648</v>
      </c>
      <c r="U152" s="40">
        <f t="shared" si="20"/>
        <v>80343</v>
      </c>
      <c r="V152" s="40">
        <f t="shared" si="21"/>
        <v>0</v>
      </c>
      <c r="W152" s="250"/>
      <c r="X152" s="33">
        <v>0</v>
      </c>
      <c r="Y152" s="261"/>
      <c r="Z152" s="7"/>
    </row>
    <row r="153" spans="13:26" x14ac:dyDescent="0.2">
      <c r="M153" s="36">
        <v>151</v>
      </c>
      <c r="N153" s="51">
        <f t="shared" si="16"/>
        <v>270</v>
      </c>
      <c r="O153" s="51">
        <f>IF(OR(N152=0,N152=""),"",IF($C$7&lt;system3!I152,"",system3!I152))</f>
        <v>13</v>
      </c>
      <c r="P153" s="125">
        <f t="shared" si="17"/>
        <v>46661</v>
      </c>
      <c r="Q153" s="52">
        <f>IF(OR(N152=0,N152="",O153=""),"",IF(N153&lt;0,"",VLOOKUP(O153,system3!$A$2:$B$36,2,FALSE)))</f>
        <v>1.55E-2</v>
      </c>
      <c r="R153" s="53">
        <f t="shared" si="18"/>
        <v>25969849</v>
      </c>
      <c r="S153" s="53">
        <f>IF(OR(N152=0,N152="",O153=""),"",IF(R153&lt;VLOOKUP(O153,system3!$A$2:$F$36,6,FALSE),R153,VLOOKUP(O153,system3!$A$2:$F$36,6,FALSE)))</f>
        <v>113991</v>
      </c>
      <c r="T153" s="53">
        <f t="shared" si="19"/>
        <v>33544</v>
      </c>
      <c r="U153" s="53">
        <f t="shared" si="20"/>
        <v>80447</v>
      </c>
      <c r="V153" s="53">
        <f t="shared" si="21"/>
        <v>0</v>
      </c>
      <c r="W153" s="250"/>
      <c r="X153" s="33">
        <v>0</v>
      </c>
      <c r="Y153" s="261"/>
      <c r="Z153" s="7"/>
    </row>
    <row r="154" spans="13:26" x14ac:dyDescent="0.2">
      <c r="M154" s="37">
        <v>152</v>
      </c>
      <c r="N154" s="38">
        <f t="shared" si="16"/>
        <v>269</v>
      </c>
      <c r="O154" s="38">
        <f>IF(OR(N153=0,N153=""),"",IF($C$7&lt;system3!I153,"",system3!I153))</f>
        <v>13</v>
      </c>
      <c r="P154" s="124">
        <f t="shared" si="17"/>
        <v>46692</v>
      </c>
      <c r="Q154" s="39">
        <f>IF(OR(N153=0,N153="",O154=""),"",IF(N154&lt;0,"",VLOOKUP(O154,system3!$A$2:$B$36,2,FALSE)))</f>
        <v>1.55E-2</v>
      </c>
      <c r="R154" s="40">
        <f t="shared" si="18"/>
        <v>25889402</v>
      </c>
      <c r="S154" s="40">
        <f>IF(OR(N153=0,N153="",O154=""),"",IF(R154&lt;VLOOKUP(O154,system3!$A$2:$F$36,6,FALSE),R154,VLOOKUP(O154,system3!$A$2:$F$36,6,FALSE)))</f>
        <v>113991</v>
      </c>
      <c r="T154" s="40">
        <f t="shared" si="19"/>
        <v>33440</v>
      </c>
      <c r="U154" s="40">
        <f t="shared" si="20"/>
        <v>80551</v>
      </c>
      <c r="V154" s="40">
        <f t="shared" si="21"/>
        <v>0</v>
      </c>
      <c r="W154" s="250"/>
      <c r="X154" s="33">
        <v>0</v>
      </c>
      <c r="Y154" s="261"/>
      <c r="Z154" s="7"/>
    </row>
    <row r="155" spans="13:26" x14ac:dyDescent="0.2">
      <c r="M155" s="36">
        <v>153</v>
      </c>
      <c r="N155" s="51">
        <f t="shared" si="16"/>
        <v>268</v>
      </c>
      <c r="O155" s="51">
        <f>IF(OR(N154=0,N154=""),"",IF($C$7&lt;system3!I154,"",system3!I154))</f>
        <v>13</v>
      </c>
      <c r="P155" s="125">
        <f t="shared" si="17"/>
        <v>46722</v>
      </c>
      <c r="Q155" s="52">
        <f>IF(OR(N154=0,N154="",O155=""),"",IF(N155&lt;0,"",VLOOKUP(O155,system3!$A$2:$B$36,2,FALSE)))</f>
        <v>1.55E-2</v>
      </c>
      <c r="R155" s="53">
        <f t="shared" si="18"/>
        <v>25808851</v>
      </c>
      <c r="S155" s="53">
        <f>IF(OR(N154=0,N154="",O155=""),"",IF(R155&lt;VLOOKUP(O155,system3!$A$2:$F$36,6,FALSE),R155,VLOOKUP(O155,system3!$A$2:$F$36,6,FALSE)))</f>
        <v>113991</v>
      </c>
      <c r="T155" s="53">
        <f t="shared" si="19"/>
        <v>33336</v>
      </c>
      <c r="U155" s="53">
        <f t="shared" si="20"/>
        <v>80655</v>
      </c>
      <c r="V155" s="53">
        <f t="shared" si="21"/>
        <v>0</v>
      </c>
      <c r="W155" s="250"/>
      <c r="X155" s="33">
        <v>0</v>
      </c>
      <c r="Y155" s="261"/>
      <c r="Z155" s="7"/>
    </row>
    <row r="156" spans="13:26" x14ac:dyDescent="0.2">
      <c r="M156" s="37">
        <v>154</v>
      </c>
      <c r="N156" s="38">
        <f t="shared" si="16"/>
        <v>267</v>
      </c>
      <c r="O156" s="38">
        <f>IF(OR(N155=0,N155=""),"",IF($C$7&lt;system3!I155,"",system3!I155))</f>
        <v>13</v>
      </c>
      <c r="P156" s="124">
        <f t="shared" si="17"/>
        <v>46753</v>
      </c>
      <c r="Q156" s="39">
        <f>IF(OR(N155=0,N155="",O156=""),"",IF(N156&lt;0,"",VLOOKUP(O156,system3!$A$2:$B$36,2,FALSE)))</f>
        <v>1.55E-2</v>
      </c>
      <c r="R156" s="40">
        <f t="shared" si="18"/>
        <v>25728196</v>
      </c>
      <c r="S156" s="40">
        <f>IF(OR(N155=0,N155="",O156=""),"",IF(R156&lt;VLOOKUP(O156,system3!$A$2:$F$36,6,FALSE),R156,VLOOKUP(O156,system3!$A$2:$F$36,6,FALSE)))</f>
        <v>113991</v>
      </c>
      <c r="T156" s="40">
        <f t="shared" si="19"/>
        <v>33232</v>
      </c>
      <c r="U156" s="40">
        <f t="shared" si="20"/>
        <v>80759</v>
      </c>
      <c r="V156" s="40">
        <f t="shared" si="21"/>
        <v>0</v>
      </c>
      <c r="W156" s="250"/>
      <c r="X156" s="33">
        <v>0</v>
      </c>
      <c r="Y156" s="261"/>
      <c r="Z156" s="7"/>
    </row>
    <row r="157" spans="13:26" x14ac:dyDescent="0.2">
      <c r="M157" s="36">
        <v>155</v>
      </c>
      <c r="N157" s="51">
        <f t="shared" si="16"/>
        <v>266</v>
      </c>
      <c r="O157" s="51">
        <f>IF(OR(N156=0,N156=""),"",IF($C$7&lt;system3!I156,"",system3!I156))</f>
        <v>13</v>
      </c>
      <c r="P157" s="125">
        <f t="shared" si="17"/>
        <v>46784</v>
      </c>
      <c r="Q157" s="52">
        <f>IF(OR(N156=0,N156="",O157=""),"",IF(N157&lt;0,"",VLOOKUP(O157,system3!$A$2:$B$36,2,FALSE)))</f>
        <v>1.55E-2</v>
      </c>
      <c r="R157" s="53">
        <f t="shared" si="18"/>
        <v>25647437</v>
      </c>
      <c r="S157" s="53">
        <f>IF(OR(N156=0,N156="",O157=""),"",IF(R157&lt;VLOOKUP(O157,system3!$A$2:$F$36,6,FALSE),R157,VLOOKUP(O157,system3!$A$2:$F$36,6,FALSE)))</f>
        <v>113991</v>
      </c>
      <c r="T157" s="53">
        <f t="shared" si="19"/>
        <v>33127</v>
      </c>
      <c r="U157" s="53">
        <f t="shared" si="20"/>
        <v>80864</v>
      </c>
      <c r="V157" s="53">
        <f t="shared" si="21"/>
        <v>0</v>
      </c>
      <c r="W157" s="250"/>
      <c r="X157" s="33">
        <v>0</v>
      </c>
      <c r="Y157" s="261"/>
      <c r="Z157" s="7"/>
    </row>
    <row r="158" spans="13:26" x14ac:dyDescent="0.2">
      <c r="M158" s="41">
        <v>156</v>
      </c>
      <c r="N158" s="42">
        <f t="shared" si="16"/>
        <v>265</v>
      </c>
      <c r="O158" s="42">
        <f>IF(OR(N157=0,N157=""),"",IF($C$7&lt;system3!I157,"",system3!I157))</f>
        <v>13</v>
      </c>
      <c r="P158" s="126">
        <f t="shared" si="17"/>
        <v>46813</v>
      </c>
      <c r="Q158" s="43">
        <f>IF(OR(N157=0,N157="",O158=""),"",IF(N158&lt;0,"",VLOOKUP(O158,system3!$A$2:$B$36,2,FALSE)))</f>
        <v>1.55E-2</v>
      </c>
      <c r="R158" s="44">
        <f t="shared" si="18"/>
        <v>25566573</v>
      </c>
      <c r="S158" s="44">
        <f>IF(OR(N157=0,N157="",O158=""),"",IF(R158&lt;VLOOKUP(O158,system3!$A$2:$F$36,6,FALSE),R158,VLOOKUP(O158,system3!$A$2:$F$36,6,FALSE)))</f>
        <v>113991</v>
      </c>
      <c r="T158" s="44">
        <f t="shared" si="19"/>
        <v>33023</v>
      </c>
      <c r="U158" s="44">
        <f t="shared" si="20"/>
        <v>80968</v>
      </c>
      <c r="V158" s="44">
        <f t="shared" si="21"/>
        <v>0</v>
      </c>
      <c r="W158" s="251"/>
      <c r="X158" s="34">
        <v>0</v>
      </c>
      <c r="Y158" s="262"/>
      <c r="Z158" s="7"/>
    </row>
    <row r="159" spans="13:26" x14ac:dyDescent="0.2">
      <c r="M159" s="35">
        <v>157</v>
      </c>
      <c r="N159" s="48">
        <f t="shared" si="16"/>
        <v>264</v>
      </c>
      <c r="O159" s="48">
        <f>IF(OR(N158=0,N158=""),"",IF($C$7&lt;system3!I158,"",system3!I158))</f>
        <v>14</v>
      </c>
      <c r="P159" s="123">
        <f t="shared" si="17"/>
        <v>46844</v>
      </c>
      <c r="Q159" s="49">
        <f>IF(OR(N158=0,N158="",O159=""),"",IF(N159&lt;0,"",VLOOKUP(O159,system3!$A$2:$B$36,2,FALSE)))</f>
        <v>1.55E-2</v>
      </c>
      <c r="R159" s="50">
        <f t="shared" si="18"/>
        <v>25485605</v>
      </c>
      <c r="S159" s="50">
        <f>IF(OR(N158=0,N158="",O159=""),"",IF(R159&lt;VLOOKUP(O159,system3!$A$2:$F$36,6,FALSE),R159,VLOOKUP(O159,system3!$A$2:$F$36,6,FALSE)))</f>
        <v>113991</v>
      </c>
      <c r="T159" s="50">
        <f t="shared" si="19"/>
        <v>32918</v>
      </c>
      <c r="U159" s="50">
        <f t="shared" si="20"/>
        <v>81073</v>
      </c>
      <c r="V159" s="50">
        <f t="shared" si="21"/>
        <v>0</v>
      </c>
      <c r="W159" s="249">
        <f>IF(ISNA(VLOOKUP(O159,$B$28:$C$62,2,FALSE)),0,VLOOKUP(O159,$B$28:$C$62,2,FALSE))</f>
        <v>0</v>
      </c>
      <c r="X159" s="32">
        <v>0</v>
      </c>
      <c r="Y159" s="263">
        <f>IF(O159="","",ROUND(system3!$AJ$5/100*R159,-2))</f>
        <v>139400</v>
      </c>
      <c r="Z159" s="7"/>
    </row>
    <row r="160" spans="13:26" x14ac:dyDescent="0.2">
      <c r="M160" s="160">
        <v>158</v>
      </c>
      <c r="N160" s="161">
        <f t="shared" si="16"/>
        <v>263</v>
      </c>
      <c r="O160" s="161">
        <f>IF(OR(N159=0,N159=""),"",IF($C$7&lt;system3!I159,"",system3!I159))</f>
        <v>14</v>
      </c>
      <c r="P160" s="162">
        <f t="shared" si="17"/>
        <v>46874</v>
      </c>
      <c r="Q160" s="163">
        <f>IF(OR(N159=0,N159="",O160=""),"",IF(N160&lt;0,"",VLOOKUP(O160,system3!$A$2:$B$36,2,FALSE)))</f>
        <v>1.55E-2</v>
      </c>
      <c r="R160" s="164">
        <f t="shared" si="18"/>
        <v>25404532</v>
      </c>
      <c r="S160" s="164">
        <f>IF(OR(N159=0,N159="",O160=""),"",IF(R160&lt;VLOOKUP(O160,system3!$A$2:$F$36,6,FALSE),R160,VLOOKUP(O160,system3!$A$2:$F$36,6,FALSE)))</f>
        <v>113991</v>
      </c>
      <c r="T160" s="164">
        <f t="shared" si="19"/>
        <v>32814</v>
      </c>
      <c r="U160" s="164">
        <f t="shared" si="20"/>
        <v>81177</v>
      </c>
      <c r="V160" s="164">
        <f t="shared" si="21"/>
        <v>0</v>
      </c>
      <c r="W160" s="250"/>
      <c r="X160" s="33">
        <v>0</v>
      </c>
      <c r="Y160" s="264"/>
      <c r="Z160" s="7"/>
    </row>
    <row r="161" spans="13:26" x14ac:dyDescent="0.2">
      <c r="M161" s="36">
        <v>159</v>
      </c>
      <c r="N161" s="51">
        <f t="shared" si="16"/>
        <v>262</v>
      </c>
      <c r="O161" s="51">
        <f>IF(OR(N160=0,N160=""),"",IF($C$7&lt;system3!I160,"",system3!I160))</f>
        <v>14</v>
      </c>
      <c r="P161" s="125">
        <f t="shared" si="17"/>
        <v>46905</v>
      </c>
      <c r="Q161" s="52">
        <f>IF(OR(N160=0,N160="",O161=""),"",IF(N161&lt;0,"",VLOOKUP(O161,system3!$A$2:$B$36,2,FALSE)))</f>
        <v>1.55E-2</v>
      </c>
      <c r="R161" s="53">
        <f t="shared" si="18"/>
        <v>25323355</v>
      </c>
      <c r="S161" s="53">
        <f>IF(OR(N160=0,N160="",O161=""),"",IF(R161&lt;VLOOKUP(O161,system3!$A$2:$F$36,6,FALSE),R161,VLOOKUP(O161,system3!$A$2:$F$36,6,FALSE)))</f>
        <v>113991</v>
      </c>
      <c r="T161" s="53">
        <f t="shared" si="19"/>
        <v>32709</v>
      </c>
      <c r="U161" s="53">
        <f t="shared" si="20"/>
        <v>81282</v>
      </c>
      <c r="V161" s="53">
        <f t="shared" si="21"/>
        <v>0</v>
      </c>
      <c r="W161" s="250"/>
      <c r="X161" s="33">
        <v>0</v>
      </c>
      <c r="Y161" s="264"/>
      <c r="Z161" s="7"/>
    </row>
    <row r="162" spans="13:26" x14ac:dyDescent="0.2">
      <c r="M162" s="160">
        <v>160</v>
      </c>
      <c r="N162" s="161">
        <f t="shared" si="16"/>
        <v>261</v>
      </c>
      <c r="O162" s="161">
        <f>IF(OR(N161=0,N161=""),"",IF($C$7&lt;system3!I161,"",system3!I161))</f>
        <v>14</v>
      </c>
      <c r="P162" s="162">
        <f t="shared" si="17"/>
        <v>46935</v>
      </c>
      <c r="Q162" s="163">
        <f>IF(OR(N161=0,N161="",O162=""),"",IF(N162&lt;0,"",VLOOKUP(O162,system3!$A$2:$B$36,2,FALSE)))</f>
        <v>1.55E-2</v>
      </c>
      <c r="R162" s="164">
        <f t="shared" si="18"/>
        <v>25242073</v>
      </c>
      <c r="S162" s="164">
        <f>IF(OR(N161=0,N161="",O162=""),"",IF(R162&lt;VLOOKUP(O162,system3!$A$2:$F$36,6,FALSE),R162,VLOOKUP(O162,system3!$A$2:$F$36,6,FALSE)))</f>
        <v>113991</v>
      </c>
      <c r="T162" s="164">
        <f t="shared" si="19"/>
        <v>32604</v>
      </c>
      <c r="U162" s="164">
        <f t="shared" si="20"/>
        <v>81387</v>
      </c>
      <c r="V162" s="164">
        <f t="shared" si="21"/>
        <v>0</v>
      </c>
      <c r="W162" s="250"/>
      <c r="X162" s="33">
        <v>0</v>
      </c>
      <c r="Y162" s="264"/>
      <c r="Z162" s="7"/>
    </row>
    <row r="163" spans="13:26" x14ac:dyDescent="0.2">
      <c r="M163" s="36">
        <v>161</v>
      </c>
      <c r="N163" s="51">
        <f t="shared" si="16"/>
        <v>260</v>
      </c>
      <c r="O163" s="51">
        <f>IF(OR(N162=0,N162=""),"",IF($C$7&lt;system3!I162,"",system3!I162))</f>
        <v>14</v>
      </c>
      <c r="P163" s="125">
        <f t="shared" si="17"/>
        <v>46966</v>
      </c>
      <c r="Q163" s="52">
        <f>IF(OR(N162=0,N162="",O163=""),"",IF(N163&lt;0,"",VLOOKUP(O163,system3!$A$2:$B$36,2,FALSE)))</f>
        <v>1.55E-2</v>
      </c>
      <c r="R163" s="53">
        <f t="shared" si="18"/>
        <v>25160686</v>
      </c>
      <c r="S163" s="53">
        <f>IF(OR(N162=0,N162="",O163=""),"",IF(R163&lt;VLOOKUP(O163,system3!$A$2:$F$36,6,FALSE),R163,VLOOKUP(O163,system3!$A$2:$F$36,6,FALSE)))</f>
        <v>113991</v>
      </c>
      <c r="T163" s="53">
        <f t="shared" si="19"/>
        <v>32499</v>
      </c>
      <c r="U163" s="53">
        <f t="shared" si="20"/>
        <v>81492</v>
      </c>
      <c r="V163" s="53">
        <f t="shared" si="21"/>
        <v>0</v>
      </c>
      <c r="W163" s="250"/>
      <c r="X163" s="33">
        <v>0</v>
      </c>
      <c r="Y163" s="264"/>
      <c r="Z163" s="7"/>
    </row>
    <row r="164" spans="13:26" x14ac:dyDescent="0.2">
      <c r="M164" s="160">
        <v>162</v>
      </c>
      <c r="N164" s="161">
        <f t="shared" si="16"/>
        <v>259</v>
      </c>
      <c r="O164" s="161">
        <f>IF(OR(N163=0,N163=""),"",IF($C$7&lt;system3!I163,"",system3!I163))</f>
        <v>14</v>
      </c>
      <c r="P164" s="162">
        <f t="shared" si="17"/>
        <v>46997</v>
      </c>
      <c r="Q164" s="163">
        <f>IF(OR(N163=0,N163="",O164=""),"",IF(N164&lt;0,"",VLOOKUP(O164,system3!$A$2:$B$36,2,FALSE)))</f>
        <v>1.55E-2</v>
      </c>
      <c r="R164" s="164">
        <f t="shared" si="18"/>
        <v>25079194</v>
      </c>
      <c r="S164" s="164">
        <f>IF(OR(N163=0,N163="",O164=""),"",IF(R164&lt;VLOOKUP(O164,system3!$A$2:$F$36,6,FALSE),R164,VLOOKUP(O164,system3!$A$2:$F$36,6,FALSE)))</f>
        <v>113991</v>
      </c>
      <c r="T164" s="164">
        <f t="shared" si="19"/>
        <v>32393</v>
      </c>
      <c r="U164" s="164">
        <f t="shared" si="20"/>
        <v>81598</v>
      </c>
      <c r="V164" s="164">
        <f t="shared" si="21"/>
        <v>0</v>
      </c>
      <c r="W164" s="250"/>
      <c r="X164" s="33">
        <v>0</v>
      </c>
      <c r="Y164" s="264"/>
      <c r="Z164" s="7"/>
    </row>
    <row r="165" spans="13:26" x14ac:dyDescent="0.2">
      <c r="M165" s="36">
        <v>163</v>
      </c>
      <c r="N165" s="51">
        <f t="shared" si="16"/>
        <v>258</v>
      </c>
      <c r="O165" s="51">
        <f>IF(OR(N164=0,N164=""),"",IF($C$7&lt;system3!I164,"",system3!I164))</f>
        <v>14</v>
      </c>
      <c r="P165" s="125">
        <f t="shared" si="17"/>
        <v>47027</v>
      </c>
      <c r="Q165" s="52">
        <f>IF(OR(N164=0,N164="",O165=""),"",IF(N165&lt;0,"",VLOOKUP(O165,system3!$A$2:$B$36,2,FALSE)))</f>
        <v>1.55E-2</v>
      </c>
      <c r="R165" s="53">
        <f t="shared" si="18"/>
        <v>24997596</v>
      </c>
      <c r="S165" s="53">
        <f>IF(OR(N164=0,N164="",O165=""),"",IF(R165&lt;VLOOKUP(O165,system3!$A$2:$F$36,6,FALSE),R165,VLOOKUP(O165,system3!$A$2:$F$36,6,FALSE)))</f>
        <v>113991</v>
      </c>
      <c r="T165" s="53">
        <f t="shared" si="19"/>
        <v>32288</v>
      </c>
      <c r="U165" s="53">
        <f t="shared" si="20"/>
        <v>81703</v>
      </c>
      <c r="V165" s="53">
        <f t="shared" si="21"/>
        <v>0</v>
      </c>
      <c r="W165" s="250"/>
      <c r="X165" s="33">
        <v>0</v>
      </c>
      <c r="Y165" s="264"/>
      <c r="Z165" s="7"/>
    </row>
    <row r="166" spans="13:26" x14ac:dyDescent="0.2">
      <c r="M166" s="160">
        <v>164</v>
      </c>
      <c r="N166" s="161">
        <f t="shared" si="16"/>
        <v>257</v>
      </c>
      <c r="O166" s="161">
        <f>IF(OR(N165=0,N165=""),"",IF($C$7&lt;system3!I165,"",system3!I165))</f>
        <v>14</v>
      </c>
      <c r="P166" s="162">
        <f t="shared" si="17"/>
        <v>47058</v>
      </c>
      <c r="Q166" s="163">
        <f>IF(OR(N165=0,N165="",O166=""),"",IF(N166&lt;0,"",VLOOKUP(O166,system3!$A$2:$B$36,2,FALSE)))</f>
        <v>1.55E-2</v>
      </c>
      <c r="R166" s="164">
        <f t="shared" si="18"/>
        <v>24915893</v>
      </c>
      <c r="S166" s="164">
        <f>IF(OR(N165=0,N165="",O166=""),"",IF(R166&lt;VLOOKUP(O166,system3!$A$2:$F$36,6,FALSE),R166,VLOOKUP(O166,system3!$A$2:$F$36,6,FALSE)))</f>
        <v>113991</v>
      </c>
      <c r="T166" s="164">
        <f t="shared" si="19"/>
        <v>32183</v>
      </c>
      <c r="U166" s="164">
        <f t="shared" si="20"/>
        <v>81808</v>
      </c>
      <c r="V166" s="164">
        <f t="shared" si="21"/>
        <v>0</v>
      </c>
      <c r="W166" s="250"/>
      <c r="X166" s="33">
        <v>0</v>
      </c>
      <c r="Y166" s="264"/>
      <c r="Z166" s="7"/>
    </row>
    <row r="167" spans="13:26" x14ac:dyDescent="0.2">
      <c r="M167" s="36">
        <v>165</v>
      </c>
      <c r="N167" s="51">
        <f t="shared" si="16"/>
        <v>256</v>
      </c>
      <c r="O167" s="51">
        <f>IF(OR(N166=0,N166=""),"",IF($C$7&lt;system3!I166,"",system3!I166))</f>
        <v>14</v>
      </c>
      <c r="P167" s="125">
        <f t="shared" si="17"/>
        <v>47088</v>
      </c>
      <c r="Q167" s="52">
        <f>IF(OR(N166=0,N166="",O167=""),"",IF(N167&lt;0,"",VLOOKUP(O167,system3!$A$2:$B$36,2,FALSE)))</f>
        <v>1.55E-2</v>
      </c>
      <c r="R167" s="53">
        <f t="shared" si="18"/>
        <v>24834085</v>
      </c>
      <c r="S167" s="53">
        <f>IF(OR(N166=0,N166="",O167=""),"",IF(R167&lt;VLOOKUP(O167,system3!$A$2:$F$36,6,FALSE),R167,VLOOKUP(O167,system3!$A$2:$F$36,6,FALSE)))</f>
        <v>113991</v>
      </c>
      <c r="T167" s="53">
        <f t="shared" si="19"/>
        <v>32077</v>
      </c>
      <c r="U167" s="53">
        <f t="shared" si="20"/>
        <v>81914</v>
      </c>
      <c r="V167" s="53">
        <f t="shared" si="21"/>
        <v>0</v>
      </c>
      <c r="W167" s="250"/>
      <c r="X167" s="33">
        <v>0</v>
      </c>
      <c r="Y167" s="264"/>
      <c r="Z167" s="7"/>
    </row>
    <row r="168" spans="13:26" x14ac:dyDescent="0.2">
      <c r="M168" s="160">
        <v>166</v>
      </c>
      <c r="N168" s="161">
        <f t="shared" si="16"/>
        <v>255</v>
      </c>
      <c r="O168" s="161">
        <f>IF(OR(N167=0,N167=""),"",IF($C$7&lt;system3!I167,"",system3!I167))</f>
        <v>14</v>
      </c>
      <c r="P168" s="162">
        <f t="shared" si="17"/>
        <v>47119</v>
      </c>
      <c r="Q168" s="163">
        <f>IF(OR(N167=0,N167="",O168=""),"",IF(N168&lt;0,"",VLOOKUP(O168,system3!$A$2:$B$36,2,FALSE)))</f>
        <v>1.55E-2</v>
      </c>
      <c r="R168" s="164">
        <f t="shared" si="18"/>
        <v>24752171</v>
      </c>
      <c r="S168" s="164">
        <f>IF(OR(N167=0,N167="",O168=""),"",IF(R168&lt;VLOOKUP(O168,system3!$A$2:$F$36,6,FALSE),R168,VLOOKUP(O168,system3!$A$2:$F$36,6,FALSE)))</f>
        <v>113991</v>
      </c>
      <c r="T168" s="164">
        <f t="shared" si="19"/>
        <v>31971</v>
      </c>
      <c r="U168" s="164">
        <f t="shared" si="20"/>
        <v>82020</v>
      </c>
      <c r="V168" s="164">
        <f t="shared" si="21"/>
        <v>0</v>
      </c>
      <c r="W168" s="250"/>
      <c r="X168" s="33">
        <v>0</v>
      </c>
      <c r="Y168" s="264"/>
      <c r="Z168" s="7"/>
    </row>
    <row r="169" spans="13:26" x14ac:dyDescent="0.2">
      <c r="M169" s="36">
        <v>167</v>
      </c>
      <c r="N169" s="51">
        <f t="shared" si="16"/>
        <v>254</v>
      </c>
      <c r="O169" s="51">
        <f>IF(OR(N168=0,N168=""),"",IF($C$7&lt;system3!I168,"",system3!I168))</f>
        <v>14</v>
      </c>
      <c r="P169" s="125">
        <f t="shared" si="17"/>
        <v>47150</v>
      </c>
      <c r="Q169" s="52">
        <f>IF(OR(N168=0,N168="",O169=""),"",IF(N169&lt;0,"",VLOOKUP(O169,system3!$A$2:$B$36,2,FALSE)))</f>
        <v>1.55E-2</v>
      </c>
      <c r="R169" s="53">
        <f t="shared" si="18"/>
        <v>24670151</v>
      </c>
      <c r="S169" s="53">
        <f>IF(OR(N168=0,N168="",O169=""),"",IF(R169&lt;VLOOKUP(O169,system3!$A$2:$F$36,6,FALSE),R169,VLOOKUP(O169,system3!$A$2:$F$36,6,FALSE)))</f>
        <v>113991</v>
      </c>
      <c r="T169" s="53">
        <f t="shared" si="19"/>
        <v>31865</v>
      </c>
      <c r="U169" s="53">
        <f t="shared" si="20"/>
        <v>82126</v>
      </c>
      <c r="V169" s="53">
        <f t="shared" si="21"/>
        <v>0</v>
      </c>
      <c r="W169" s="250"/>
      <c r="X169" s="33">
        <v>0</v>
      </c>
      <c r="Y169" s="264"/>
      <c r="Z169" s="7"/>
    </row>
    <row r="170" spans="13:26" x14ac:dyDescent="0.2">
      <c r="M170" s="165">
        <v>168</v>
      </c>
      <c r="N170" s="166">
        <f t="shared" si="16"/>
        <v>253</v>
      </c>
      <c r="O170" s="166">
        <f>IF(OR(N169=0,N169=""),"",IF($C$7&lt;system3!I169,"",system3!I169))</f>
        <v>14</v>
      </c>
      <c r="P170" s="167">
        <f t="shared" si="17"/>
        <v>47178</v>
      </c>
      <c r="Q170" s="168">
        <f>IF(OR(N169=0,N169="",O170=""),"",IF(N170&lt;0,"",VLOOKUP(O170,system3!$A$2:$B$36,2,FALSE)))</f>
        <v>1.55E-2</v>
      </c>
      <c r="R170" s="169">
        <f t="shared" si="18"/>
        <v>24588025</v>
      </c>
      <c r="S170" s="169">
        <f>IF(OR(N169=0,N169="",O170=""),"",IF(R170&lt;VLOOKUP(O170,system3!$A$2:$F$36,6,FALSE),R170,VLOOKUP(O170,system3!$A$2:$F$36,6,FALSE)))</f>
        <v>113991</v>
      </c>
      <c r="T170" s="169">
        <f t="shared" si="19"/>
        <v>31759</v>
      </c>
      <c r="U170" s="169">
        <f t="shared" si="20"/>
        <v>82232</v>
      </c>
      <c r="V170" s="169">
        <f t="shared" si="21"/>
        <v>0</v>
      </c>
      <c r="W170" s="251"/>
      <c r="X170" s="34">
        <v>0</v>
      </c>
      <c r="Y170" s="265"/>
      <c r="Z170" s="7"/>
    </row>
    <row r="171" spans="13:26" x14ac:dyDescent="0.2">
      <c r="M171" s="35">
        <v>169</v>
      </c>
      <c r="N171" s="48">
        <f t="shared" si="16"/>
        <v>252</v>
      </c>
      <c r="O171" s="48">
        <f>IF(OR(N170=0,N170=""),"",IF($C$7&lt;system3!I170,"",system3!I170))</f>
        <v>15</v>
      </c>
      <c r="P171" s="123">
        <f t="shared" si="17"/>
        <v>47209</v>
      </c>
      <c r="Q171" s="49">
        <f>IF(OR(N170=0,N170="",O171=""),"",IF(N171&lt;0,"",VLOOKUP(O171,system3!$A$2:$B$36,2,FALSE)))</f>
        <v>1.55E-2</v>
      </c>
      <c r="R171" s="50">
        <f t="shared" si="18"/>
        <v>24505793</v>
      </c>
      <c r="S171" s="50">
        <f>IF(OR(N170=0,N170="",O171=""),"",IF(R171&lt;VLOOKUP(O171,system3!$A$2:$F$36,6,FALSE),R171,VLOOKUP(O171,system3!$A$2:$F$36,6,FALSE)))</f>
        <v>113991</v>
      </c>
      <c r="T171" s="50">
        <f t="shared" si="19"/>
        <v>31653</v>
      </c>
      <c r="U171" s="50">
        <f t="shared" si="20"/>
        <v>82338</v>
      </c>
      <c r="V171" s="50">
        <f t="shared" si="21"/>
        <v>0</v>
      </c>
      <c r="W171" s="249">
        <f>IF(ISNA(VLOOKUP(O171,$B$28:$C$62,2,FALSE)),0,VLOOKUP(O171,$B$28:$C$62,2,FALSE))</f>
        <v>0</v>
      </c>
      <c r="X171" s="32">
        <v>0</v>
      </c>
      <c r="Y171" s="260">
        <f>IF(O171="","",ROUND(system3!$AJ$5/100*R171,-2))</f>
        <v>134000</v>
      </c>
      <c r="Z171" s="7"/>
    </row>
    <row r="172" spans="13:26" x14ac:dyDescent="0.2">
      <c r="M172" s="37">
        <v>170</v>
      </c>
      <c r="N172" s="38">
        <f t="shared" si="16"/>
        <v>251</v>
      </c>
      <c r="O172" s="38">
        <f>IF(OR(N171=0,N171=""),"",IF($C$7&lt;system3!I171,"",system3!I171))</f>
        <v>15</v>
      </c>
      <c r="P172" s="124">
        <f t="shared" si="17"/>
        <v>47239</v>
      </c>
      <c r="Q172" s="39">
        <f>IF(OR(N171=0,N171="",O172=""),"",IF(N172&lt;0,"",VLOOKUP(O172,system3!$A$2:$B$36,2,FALSE)))</f>
        <v>1.55E-2</v>
      </c>
      <c r="R172" s="40">
        <f t="shared" si="18"/>
        <v>24423455</v>
      </c>
      <c r="S172" s="40">
        <f>IF(OR(N171=0,N171="",O172=""),"",IF(R172&lt;VLOOKUP(O172,system3!$A$2:$F$36,6,FALSE),R172,VLOOKUP(O172,system3!$A$2:$F$36,6,FALSE)))</f>
        <v>113991</v>
      </c>
      <c r="T172" s="40">
        <f t="shared" si="19"/>
        <v>31546</v>
      </c>
      <c r="U172" s="40">
        <f t="shared" si="20"/>
        <v>82445</v>
      </c>
      <c r="V172" s="40">
        <f t="shared" si="21"/>
        <v>0</v>
      </c>
      <c r="W172" s="250"/>
      <c r="X172" s="33">
        <v>0</v>
      </c>
      <c r="Y172" s="261"/>
      <c r="Z172" s="7"/>
    </row>
    <row r="173" spans="13:26" x14ac:dyDescent="0.2">
      <c r="M173" s="36">
        <v>171</v>
      </c>
      <c r="N173" s="51">
        <f t="shared" si="16"/>
        <v>250</v>
      </c>
      <c r="O173" s="51">
        <f>IF(OR(N172=0,N172=""),"",IF($C$7&lt;system3!I172,"",system3!I172))</f>
        <v>15</v>
      </c>
      <c r="P173" s="125">
        <f t="shared" si="17"/>
        <v>47270</v>
      </c>
      <c r="Q173" s="52">
        <f>IF(OR(N172=0,N172="",O173=""),"",IF(N173&lt;0,"",VLOOKUP(O173,system3!$A$2:$B$36,2,FALSE)))</f>
        <v>1.55E-2</v>
      </c>
      <c r="R173" s="53">
        <f t="shared" si="18"/>
        <v>24341010</v>
      </c>
      <c r="S173" s="53">
        <f>IF(OR(N172=0,N172="",O173=""),"",IF(R173&lt;VLOOKUP(O173,system3!$A$2:$F$36,6,FALSE),R173,VLOOKUP(O173,system3!$A$2:$F$36,6,FALSE)))</f>
        <v>113991</v>
      </c>
      <c r="T173" s="53">
        <f t="shared" si="19"/>
        <v>31440</v>
      </c>
      <c r="U173" s="53">
        <f t="shared" si="20"/>
        <v>82551</v>
      </c>
      <c r="V173" s="53">
        <f t="shared" si="21"/>
        <v>0</v>
      </c>
      <c r="W173" s="250"/>
      <c r="X173" s="33">
        <v>0</v>
      </c>
      <c r="Y173" s="261"/>
      <c r="Z173" s="7"/>
    </row>
    <row r="174" spans="13:26" x14ac:dyDescent="0.2">
      <c r="M174" s="37">
        <v>172</v>
      </c>
      <c r="N174" s="38">
        <f t="shared" si="16"/>
        <v>249</v>
      </c>
      <c r="O174" s="38">
        <f>IF(OR(N173=0,N173=""),"",IF($C$7&lt;system3!I173,"",system3!I173))</f>
        <v>15</v>
      </c>
      <c r="P174" s="124">
        <f t="shared" si="17"/>
        <v>47300</v>
      </c>
      <c r="Q174" s="39">
        <f>IF(OR(N173=0,N173="",O174=""),"",IF(N174&lt;0,"",VLOOKUP(O174,system3!$A$2:$B$36,2,FALSE)))</f>
        <v>1.55E-2</v>
      </c>
      <c r="R174" s="40">
        <f t="shared" si="18"/>
        <v>24258459</v>
      </c>
      <c r="S174" s="40">
        <f>IF(OR(N173=0,N173="",O174=""),"",IF(R174&lt;VLOOKUP(O174,system3!$A$2:$F$36,6,FALSE),R174,VLOOKUP(O174,system3!$A$2:$F$36,6,FALSE)))</f>
        <v>113991</v>
      </c>
      <c r="T174" s="40">
        <f t="shared" si="19"/>
        <v>31333</v>
      </c>
      <c r="U174" s="40">
        <f t="shared" si="20"/>
        <v>82658</v>
      </c>
      <c r="V174" s="40">
        <f t="shared" si="21"/>
        <v>0</v>
      </c>
      <c r="W174" s="250"/>
      <c r="X174" s="33">
        <v>0</v>
      </c>
      <c r="Y174" s="261"/>
      <c r="Z174" s="7"/>
    </row>
    <row r="175" spans="13:26" x14ac:dyDescent="0.2">
      <c r="M175" s="36">
        <v>173</v>
      </c>
      <c r="N175" s="51">
        <f t="shared" si="16"/>
        <v>248</v>
      </c>
      <c r="O175" s="51">
        <f>IF(OR(N174=0,N174=""),"",IF($C$7&lt;system3!I174,"",system3!I174))</f>
        <v>15</v>
      </c>
      <c r="P175" s="125">
        <f t="shared" si="17"/>
        <v>47331</v>
      </c>
      <c r="Q175" s="52">
        <f>IF(OR(N174=0,N174="",O175=""),"",IF(N175&lt;0,"",VLOOKUP(O175,system3!$A$2:$B$36,2,FALSE)))</f>
        <v>1.55E-2</v>
      </c>
      <c r="R175" s="53">
        <f t="shared" si="18"/>
        <v>24175801</v>
      </c>
      <c r="S175" s="53">
        <f>IF(OR(N174=0,N174="",O175=""),"",IF(R175&lt;VLOOKUP(O175,system3!$A$2:$F$36,6,FALSE),R175,VLOOKUP(O175,system3!$A$2:$F$36,6,FALSE)))</f>
        <v>113991</v>
      </c>
      <c r="T175" s="53">
        <f t="shared" si="19"/>
        <v>31227</v>
      </c>
      <c r="U175" s="53">
        <f t="shared" si="20"/>
        <v>82764</v>
      </c>
      <c r="V175" s="53">
        <f t="shared" si="21"/>
        <v>0</v>
      </c>
      <c r="W175" s="250"/>
      <c r="X175" s="33">
        <v>0</v>
      </c>
      <c r="Y175" s="261"/>
      <c r="Z175" s="7"/>
    </row>
    <row r="176" spans="13:26" x14ac:dyDescent="0.2">
      <c r="M176" s="37">
        <v>174</v>
      </c>
      <c r="N176" s="38">
        <f t="shared" si="16"/>
        <v>247</v>
      </c>
      <c r="O176" s="38">
        <f>IF(OR(N175=0,N175=""),"",IF($C$7&lt;system3!I175,"",system3!I175))</f>
        <v>15</v>
      </c>
      <c r="P176" s="124">
        <f t="shared" si="17"/>
        <v>47362</v>
      </c>
      <c r="Q176" s="39">
        <f>IF(OR(N175=0,N175="",O176=""),"",IF(N176&lt;0,"",VLOOKUP(O176,system3!$A$2:$B$36,2,FALSE)))</f>
        <v>1.55E-2</v>
      </c>
      <c r="R176" s="40">
        <f t="shared" si="18"/>
        <v>24093037</v>
      </c>
      <c r="S176" s="40">
        <f>IF(OR(N175=0,N175="",O176=""),"",IF(R176&lt;VLOOKUP(O176,system3!$A$2:$F$36,6,FALSE),R176,VLOOKUP(O176,system3!$A$2:$F$36,6,FALSE)))</f>
        <v>113991</v>
      </c>
      <c r="T176" s="40">
        <f t="shared" si="19"/>
        <v>31120</v>
      </c>
      <c r="U176" s="40">
        <f t="shared" si="20"/>
        <v>82871</v>
      </c>
      <c r="V176" s="40">
        <f t="shared" si="21"/>
        <v>0</v>
      </c>
      <c r="W176" s="250"/>
      <c r="X176" s="33">
        <v>0</v>
      </c>
      <c r="Y176" s="261"/>
      <c r="Z176" s="7"/>
    </row>
    <row r="177" spans="13:26" x14ac:dyDescent="0.2">
      <c r="M177" s="36">
        <v>175</v>
      </c>
      <c r="N177" s="51">
        <f t="shared" si="16"/>
        <v>246</v>
      </c>
      <c r="O177" s="51">
        <f>IF(OR(N176=0,N176=""),"",IF($C$7&lt;system3!I176,"",system3!I176))</f>
        <v>15</v>
      </c>
      <c r="P177" s="125">
        <f t="shared" si="17"/>
        <v>47392</v>
      </c>
      <c r="Q177" s="52">
        <f>IF(OR(N176=0,N176="",O177=""),"",IF(N177&lt;0,"",VLOOKUP(O177,system3!$A$2:$B$36,2,FALSE)))</f>
        <v>1.55E-2</v>
      </c>
      <c r="R177" s="53">
        <f t="shared" si="18"/>
        <v>24010166</v>
      </c>
      <c r="S177" s="53">
        <f>IF(OR(N176=0,N176="",O177=""),"",IF(R177&lt;VLOOKUP(O177,system3!$A$2:$F$36,6,FALSE),R177,VLOOKUP(O177,system3!$A$2:$F$36,6,FALSE)))</f>
        <v>113991</v>
      </c>
      <c r="T177" s="53">
        <f t="shared" si="19"/>
        <v>31013</v>
      </c>
      <c r="U177" s="53">
        <f t="shared" si="20"/>
        <v>82978</v>
      </c>
      <c r="V177" s="53">
        <f t="shared" si="21"/>
        <v>0</v>
      </c>
      <c r="W177" s="250"/>
      <c r="X177" s="33">
        <v>0</v>
      </c>
      <c r="Y177" s="261"/>
      <c r="Z177" s="7"/>
    </row>
    <row r="178" spans="13:26" x14ac:dyDescent="0.2">
      <c r="M178" s="37">
        <v>176</v>
      </c>
      <c r="N178" s="38">
        <f t="shared" si="16"/>
        <v>245</v>
      </c>
      <c r="O178" s="38">
        <f>IF(OR(N177=0,N177=""),"",IF($C$7&lt;system3!I177,"",system3!I177))</f>
        <v>15</v>
      </c>
      <c r="P178" s="124">
        <f t="shared" si="17"/>
        <v>47423</v>
      </c>
      <c r="Q178" s="39">
        <f>IF(OR(N177=0,N177="",O178=""),"",IF(N178&lt;0,"",VLOOKUP(O178,system3!$A$2:$B$36,2,FALSE)))</f>
        <v>1.55E-2</v>
      </c>
      <c r="R178" s="40">
        <f t="shared" si="18"/>
        <v>23927188</v>
      </c>
      <c r="S178" s="40">
        <f>IF(OR(N177=0,N177="",O178=""),"",IF(R178&lt;VLOOKUP(O178,system3!$A$2:$F$36,6,FALSE),R178,VLOOKUP(O178,system3!$A$2:$F$36,6,FALSE)))</f>
        <v>113991</v>
      </c>
      <c r="T178" s="40">
        <f t="shared" si="19"/>
        <v>30905</v>
      </c>
      <c r="U178" s="40">
        <f t="shared" si="20"/>
        <v>83086</v>
      </c>
      <c r="V178" s="40">
        <f t="shared" si="21"/>
        <v>0</v>
      </c>
      <c r="W178" s="250"/>
      <c r="X178" s="33">
        <v>0</v>
      </c>
      <c r="Y178" s="261"/>
      <c r="Z178" s="7"/>
    </row>
    <row r="179" spans="13:26" x14ac:dyDescent="0.2">
      <c r="M179" s="36">
        <v>177</v>
      </c>
      <c r="N179" s="51">
        <f t="shared" si="16"/>
        <v>244</v>
      </c>
      <c r="O179" s="51">
        <f>IF(OR(N178=0,N178=""),"",IF($C$7&lt;system3!I178,"",system3!I178))</f>
        <v>15</v>
      </c>
      <c r="P179" s="125">
        <f t="shared" si="17"/>
        <v>47453</v>
      </c>
      <c r="Q179" s="52">
        <f>IF(OR(N178=0,N178="",O179=""),"",IF(N179&lt;0,"",VLOOKUP(O179,system3!$A$2:$B$36,2,FALSE)))</f>
        <v>1.55E-2</v>
      </c>
      <c r="R179" s="53">
        <f t="shared" si="18"/>
        <v>23844102</v>
      </c>
      <c r="S179" s="53">
        <f>IF(OR(N178=0,N178="",O179=""),"",IF(R179&lt;VLOOKUP(O179,system3!$A$2:$F$36,6,FALSE),R179,VLOOKUP(O179,system3!$A$2:$F$36,6,FALSE)))</f>
        <v>113991</v>
      </c>
      <c r="T179" s="53">
        <f t="shared" si="19"/>
        <v>30798</v>
      </c>
      <c r="U179" s="53">
        <f t="shared" si="20"/>
        <v>83193</v>
      </c>
      <c r="V179" s="53">
        <f t="shared" si="21"/>
        <v>0</v>
      </c>
      <c r="W179" s="250"/>
      <c r="X179" s="33">
        <v>0</v>
      </c>
      <c r="Y179" s="261"/>
      <c r="Z179" s="7"/>
    </row>
    <row r="180" spans="13:26" x14ac:dyDescent="0.2">
      <c r="M180" s="37">
        <v>178</v>
      </c>
      <c r="N180" s="38">
        <f t="shared" si="16"/>
        <v>243</v>
      </c>
      <c r="O180" s="38">
        <f>IF(OR(N179=0,N179=""),"",IF($C$7&lt;system3!I179,"",system3!I179))</f>
        <v>15</v>
      </c>
      <c r="P180" s="124">
        <f t="shared" si="17"/>
        <v>47484</v>
      </c>
      <c r="Q180" s="39">
        <f>IF(OR(N179=0,N179="",O180=""),"",IF(N180&lt;0,"",VLOOKUP(O180,system3!$A$2:$B$36,2,FALSE)))</f>
        <v>1.55E-2</v>
      </c>
      <c r="R180" s="40">
        <f t="shared" si="18"/>
        <v>23760909</v>
      </c>
      <c r="S180" s="40">
        <f>IF(OR(N179=0,N179="",O180=""),"",IF(R180&lt;VLOOKUP(O180,system3!$A$2:$F$36,6,FALSE),R180,VLOOKUP(O180,system3!$A$2:$F$36,6,FALSE)))</f>
        <v>113991</v>
      </c>
      <c r="T180" s="40">
        <f t="shared" si="19"/>
        <v>30691</v>
      </c>
      <c r="U180" s="40">
        <f t="shared" si="20"/>
        <v>83300</v>
      </c>
      <c r="V180" s="40">
        <f t="shared" si="21"/>
        <v>0</v>
      </c>
      <c r="W180" s="250"/>
      <c r="X180" s="33">
        <v>0</v>
      </c>
      <c r="Y180" s="261"/>
      <c r="Z180" s="7"/>
    </row>
    <row r="181" spans="13:26" x14ac:dyDescent="0.2">
      <c r="M181" s="36">
        <v>179</v>
      </c>
      <c r="N181" s="51">
        <f t="shared" si="16"/>
        <v>242</v>
      </c>
      <c r="O181" s="51">
        <f>IF(OR(N180=0,N180=""),"",IF($C$7&lt;system3!I180,"",system3!I180))</f>
        <v>15</v>
      </c>
      <c r="P181" s="125">
        <f t="shared" si="17"/>
        <v>47515</v>
      </c>
      <c r="Q181" s="52">
        <f>IF(OR(N180=0,N180="",O181=""),"",IF(N181&lt;0,"",VLOOKUP(O181,system3!$A$2:$B$36,2,FALSE)))</f>
        <v>1.55E-2</v>
      </c>
      <c r="R181" s="53">
        <f t="shared" si="18"/>
        <v>23677609</v>
      </c>
      <c r="S181" s="53">
        <f>IF(OR(N180=0,N180="",O181=""),"",IF(R181&lt;VLOOKUP(O181,system3!$A$2:$F$36,6,FALSE),R181,VLOOKUP(O181,system3!$A$2:$F$36,6,FALSE)))</f>
        <v>113991</v>
      </c>
      <c r="T181" s="53">
        <f t="shared" si="19"/>
        <v>30583</v>
      </c>
      <c r="U181" s="53">
        <f t="shared" si="20"/>
        <v>83408</v>
      </c>
      <c r="V181" s="53">
        <f t="shared" si="21"/>
        <v>0</v>
      </c>
      <c r="W181" s="250"/>
      <c r="X181" s="33">
        <v>0</v>
      </c>
      <c r="Y181" s="261"/>
      <c r="Z181" s="7"/>
    </row>
    <row r="182" spans="13:26" ht="13.5" thickBot="1" x14ac:dyDescent="0.25">
      <c r="M182" s="155">
        <v>180</v>
      </c>
      <c r="N182" s="156">
        <f t="shared" si="16"/>
        <v>241</v>
      </c>
      <c r="O182" s="156">
        <f>IF(OR(N181=0,N181=""),"",IF($C$7&lt;system3!I181,"",system3!I181))</f>
        <v>15</v>
      </c>
      <c r="P182" s="157">
        <f t="shared" si="17"/>
        <v>47543</v>
      </c>
      <c r="Q182" s="158">
        <f>IF(OR(N181=0,N181="",O182=""),"",IF(N182&lt;0,"",VLOOKUP(O182,system3!$A$2:$B$36,2,FALSE)))</f>
        <v>1.55E-2</v>
      </c>
      <c r="R182" s="159">
        <f t="shared" si="18"/>
        <v>23594201</v>
      </c>
      <c r="S182" s="159">
        <f>IF(OR(N181=0,N181="",O182=""),"",IF(R182&lt;VLOOKUP(O182,system3!$A$2:$F$36,6,FALSE),R182,VLOOKUP(O182,system3!$A$2:$F$36,6,FALSE)))</f>
        <v>113991</v>
      </c>
      <c r="T182" s="159">
        <f t="shared" si="19"/>
        <v>30475</v>
      </c>
      <c r="U182" s="159">
        <f t="shared" si="20"/>
        <v>83516</v>
      </c>
      <c r="V182" s="159">
        <f t="shared" si="21"/>
        <v>0</v>
      </c>
      <c r="W182" s="252"/>
      <c r="X182" s="47">
        <v>0</v>
      </c>
      <c r="Y182" s="266"/>
      <c r="Z182" s="7"/>
    </row>
    <row r="183" spans="13:26" x14ac:dyDescent="0.2">
      <c r="M183" s="149">
        <v>181</v>
      </c>
      <c r="N183" s="150">
        <f t="shared" si="16"/>
        <v>240</v>
      </c>
      <c r="O183" s="150">
        <f>IF(OR(N182=0,N182=""),"",IF($C$7&lt;system3!I182,"",system3!I182))</f>
        <v>16</v>
      </c>
      <c r="P183" s="151">
        <f t="shared" si="17"/>
        <v>47574</v>
      </c>
      <c r="Q183" s="152">
        <f>IF(OR(N182=0,N182="",O183=""),"",IF(N183&lt;0,"",VLOOKUP(O183,system3!$A$2:$B$36,2,FALSE)))</f>
        <v>1.55E-2</v>
      </c>
      <c r="R183" s="153">
        <f t="shared" si="18"/>
        <v>23510685</v>
      </c>
      <c r="S183" s="153">
        <f>IF(OR(N182=0,N182="",O183=""),"",IF(R183&lt;VLOOKUP(O183,system3!$A$2:$F$36,6,FALSE),R183,VLOOKUP(O183,system3!$A$2:$F$36,6,FALSE)))</f>
        <v>113991</v>
      </c>
      <c r="T183" s="153">
        <f t="shared" si="19"/>
        <v>30367</v>
      </c>
      <c r="U183" s="153">
        <f t="shared" si="20"/>
        <v>83624</v>
      </c>
      <c r="V183" s="153">
        <f t="shared" si="21"/>
        <v>0</v>
      </c>
      <c r="W183" s="250">
        <f>IF(ISNA(VLOOKUP(O183,$B$28:$C$62,2,FALSE)),0,VLOOKUP(O183,$B$28:$C$62,2,FALSE))</f>
        <v>0</v>
      </c>
      <c r="X183" s="154">
        <v>0</v>
      </c>
      <c r="Y183" s="264">
        <f>IF(O183="","",ROUND(system3!$AJ$5/100*R183,-2))</f>
        <v>128600</v>
      </c>
      <c r="Z183" s="7"/>
    </row>
    <row r="184" spans="13:26" x14ac:dyDescent="0.2">
      <c r="M184" s="160">
        <v>182</v>
      </c>
      <c r="N184" s="161">
        <f t="shared" si="16"/>
        <v>239</v>
      </c>
      <c r="O184" s="161">
        <f>IF(OR(N183=0,N183=""),"",IF($C$7&lt;system3!I183,"",system3!I183))</f>
        <v>16</v>
      </c>
      <c r="P184" s="162">
        <f t="shared" si="17"/>
        <v>47604</v>
      </c>
      <c r="Q184" s="163">
        <f>IF(OR(N183=0,N183="",O184=""),"",IF(N184&lt;0,"",VLOOKUP(O184,system3!$A$2:$B$36,2,FALSE)))</f>
        <v>1.55E-2</v>
      </c>
      <c r="R184" s="164">
        <f t="shared" si="18"/>
        <v>23427061</v>
      </c>
      <c r="S184" s="164">
        <f>IF(OR(N183=0,N183="",O184=""),"",IF(R184&lt;VLOOKUP(O184,system3!$A$2:$F$36,6,FALSE),R184,VLOOKUP(O184,system3!$A$2:$F$36,6,FALSE)))</f>
        <v>113991</v>
      </c>
      <c r="T184" s="164">
        <f t="shared" si="19"/>
        <v>30259</v>
      </c>
      <c r="U184" s="164">
        <f t="shared" si="20"/>
        <v>83732</v>
      </c>
      <c r="V184" s="164">
        <f t="shared" si="21"/>
        <v>0</v>
      </c>
      <c r="W184" s="250"/>
      <c r="X184" s="33">
        <v>0</v>
      </c>
      <c r="Y184" s="264"/>
      <c r="Z184" s="7"/>
    </row>
    <row r="185" spans="13:26" x14ac:dyDescent="0.2">
      <c r="M185" s="36">
        <v>183</v>
      </c>
      <c r="N185" s="51">
        <f t="shared" si="16"/>
        <v>238</v>
      </c>
      <c r="O185" s="51">
        <f>IF(OR(N184=0,N184=""),"",IF($C$7&lt;system3!I184,"",system3!I184))</f>
        <v>16</v>
      </c>
      <c r="P185" s="125">
        <f t="shared" si="17"/>
        <v>47635</v>
      </c>
      <c r="Q185" s="52">
        <f>IF(OR(N184=0,N184="",O185=""),"",IF(N185&lt;0,"",VLOOKUP(O185,system3!$A$2:$B$36,2,FALSE)))</f>
        <v>1.55E-2</v>
      </c>
      <c r="R185" s="53">
        <f t="shared" si="18"/>
        <v>23343329</v>
      </c>
      <c r="S185" s="53">
        <f>IF(OR(N184=0,N184="",O185=""),"",IF(R185&lt;VLOOKUP(O185,system3!$A$2:$F$36,6,FALSE),R185,VLOOKUP(O185,system3!$A$2:$F$36,6,FALSE)))</f>
        <v>113991</v>
      </c>
      <c r="T185" s="53">
        <f t="shared" si="19"/>
        <v>30151</v>
      </c>
      <c r="U185" s="53">
        <f t="shared" si="20"/>
        <v>83840</v>
      </c>
      <c r="V185" s="53">
        <f t="shared" si="21"/>
        <v>0</v>
      </c>
      <c r="W185" s="250"/>
      <c r="X185" s="33">
        <v>0</v>
      </c>
      <c r="Y185" s="264"/>
      <c r="Z185" s="7"/>
    </row>
    <row r="186" spans="13:26" x14ac:dyDescent="0.2">
      <c r="M186" s="160">
        <v>184</v>
      </c>
      <c r="N186" s="161">
        <f t="shared" si="16"/>
        <v>237</v>
      </c>
      <c r="O186" s="161">
        <f>IF(OR(N185=0,N185=""),"",IF($C$7&lt;system3!I185,"",system3!I185))</f>
        <v>16</v>
      </c>
      <c r="P186" s="162">
        <f t="shared" si="17"/>
        <v>47665</v>
      </c>
      <c r="Q186" s="163">
        <f>IF(OR(N185=0,N185="",O186=""),"",IF(N186&lt;0,"",VLOOKUP(O186,system3!$A$2:$B$36,2,FALSE)))</f>
        <v>1.55E-2</v>
      </c>
      <c r="R186" s="164">
        <f t="shared" si="18"/>
        <v>23259489</v>
      </c>
      <c r="S186" s="164">
        <f>IF(OR(N185=0,N185="",O186=""),"",IF(R186&lt;VLOOKUP(O186,system3!$A$2:$F$36,6,FALSE),R186,VLOOKUP(O186,system3!$A$2:$F$36,6,FALSE)))</f>
        <v>113991</v>
      </c>
      <c r="T186" s="164">
        <f t="shared" si="19"/>
        <v>30043</v>
      </c>
      <c r="U186" s="164">
        <f t="shared" si="20"/>
        <v>83948</v>
      </c>
      <c r="V186" s="164">
        <f t="shared" si="21"/>
        <v>0</v>
      </c>
      <c r="W186" s="250"/>
      <c r="X186" s="33">
        <v>0</v>
      </c>
      <c r="Y186" s="264"/>
      <c r="Z186" s="7"/>
    </row>
    <row r="187" spans="13:26" x14ac:dyDescent="0.2">
      <c r="M187" s="36">
        <v>185</v>
      </c>
      <c r="N187" s="51">
        <f t="shared" si="16"/>
        <v>236</v>
      </c>
      <c r="O187" s="51">
        <f>IF(OR(N186=0,N186=""),"",IF($C$7&lt;system3!I186,"",system3!I186))</f>
        <v>16</v>
      </c>
      <c r="P187" s="125">
        <f t="shared" si="17"/>
        <v>47696</v>
      </c>
      <c r="Q187" s="52">
        <f>IF(OR(N186=0,N186="",O187=""),"",IF(N187&lt;0,"",VLOOKUP(O187,system3!$A$2:$B$36,2,FALSE)))</f>
        <v>1.55E-2</v>
      </c>
      <c r="R187" s="53">
        <f t="shared" si="18"/>
        <v>23175541</v>
      </c>
      <c r="S187" s="53">
        <f>IF(OR(N186=0,N186="",O187=""),"",IF(R187&lt;VLOOKUP(O187,system3!$A$2:$F$36,6,FALSE),R187,VLOOKUP(O187,system3!$A$2:$F$36,6,FALSE)))</f>
        <v>113991</v>
      </c>
      <c r="T187" s="53">
        <f t="shared" si="19"/>
        <v>29935</v>
      </c>
      <c r="U187" s="53">
        <f t="shared" si="20"/>
        <v>84056</v>
      </c>
      <c r="V187" s="53">
        <f t="shared" si="21"/>
        <v>0</v>
      </c>
      <c r="W187" s="250"/>
      <c r="X187" s="33">
        <v>0</v>
      </c>
      <c r="Y187" s="264"/>
      <c r="Z187" s="7"/>
    </row>
    <row r="188" spans="13:26" x14ac:dyDescent="0.2">
      <c r="M188" s="160">
        <v>186</v>
      </c>
      <c r="N188" s="161">
        <f t="shared" si="16"/>
        <v>235</v>
      </c>
      <c r="O188" s="161">
        <f>IF(OR(N187=0,N187=""),"",IF($C$7&lt;system3!I187,"",system3!I187))</f>
        <v>16</v>
      </c>
      <c r="P188" s="162">
        <f t="shared" si="17"/>
        <v>47727</v>
      </c>
      <c r="Q188" s="163">
        <f>IF(OR(N187=0,N187="",O188=""),"",IF(N188&lt;0,"",VLOOKUP(O188,system3!$A$2:$B$36,2,FALSE)))</f>
        <v>1.55E-2</v>
      </c>
      <c r="R188" s="164">
        <f t="shared" si="18"/>
        <v>23091485</v>
      </c>
      <c r="S188" s="164">
        <f>IF(OR(N187=0,N187="",O188=""),"",IF(R188&lt;VLOOKUP(O188,system3!$A$2:$F$36,6,FALSE),R188,VLOOKUP(O188,system3!$A$2:$F$36,6,FALSE)))</f>
        <v>113991</v>
      </c>
      <c r="T188" s="164">
        <f t="shared" si="19"/>
        <v>29826</v>
      </c>
      <c r="U188" s="164">
        <f t="shared" si="20"/>
        <v>84165</v>
      </c>
      <c r="V188" s="164">
        <f t="shared" si="21"/>
        <v>0</v>
      </c>
      <c r="W188" s="250"/>
      <c r="X188" s="33">
        <v>0</v>
      </c>
      <c r="Y188" s="264"/>
      <c r="Z188" s="7"/>
    </row>
    <row r="189" spans="13:26" x14ac:dyDescent="0.2">
      <c r="M189" s="36">
        <v>187</v>
      </c>
      <c r="N189" s="51">
        <f t="shared" si="16"/>
        <v>234</v>
      </c>
      <c r="O189" s="51">
        <f>IF(OR(N188=0,N188=""),"",IF($C$7&lt;system3!I188,"",system3!I188))</f>
        <v>16</v>
      </c>
      <c r="P189" s="125">
        <f t="shared" si="17"/>
        <v>47757</v>
      </c>
      <c r="Q189" s="52">
        <f>IF(OR(N188=0,N188="",O189=""),"",IF(N189&lt;0,"",VLOOKUP(O189,system3!$A$2:$B$36,2,FALSE)))</f>
        <v>1.55E-2</v>
      </c>
      <c r="R189" s="53">
        <f t="shared" si="18"/>
        <v>23007320</v>
      </c>
      <c r="S189" s="53">
        <f>IF(OR(N188=0,N188="",O189=""),"",IF(R189&lt;VLOOKUP(O189,system3!$A$2:$F$36,6,FALSE),R189,VLOOKUP(O189,system3!$A$2:$F$36,6,FALSE)))</f>
        <v>113991</v>
      </c>
      <c r="T189" s="53">
        <f t="shared" si="19"/>
        <v>29717</v>
      </c>
      <c r="U189" s="53">
        <f t="shared" si="20"/>
        <v>84274</v>
      </c>
      <c r="V189" s="53">
        <f t="shared" si="21"/>
        <v>0</v>
      </c>
      <c r="W189" s="250"/>
      <c r="X189" s="33">
        <v>0</v>
      </c>
      <c r="Y189" s="264"/>
      <c r="Z189" s="7"/>
    </row>
    <row r="190" spans="13:26" x14ac:dyDescent="0.2">
      <c r="M190" s="160">
        <v>188</v>
      </c>
      <c r="N190" s="161">
        <f t="shared" si="16"/>
        <v>233</v>
      </c>
      <c r="O190" s="161">
        <f>IF(OR(N189=0,N189=""),"",IF($C$7&lt;system3!I189,"",system3!I189))</f>
        <v>16</v>
      </c>
      <c r="P190" s="162">
        <f t="shared" si="17"/>
        <v>47788</v>
      </c>
      <c r="Q190" s="163">
        <f>IF(OR(N189=0,N189="",O190=""),"",IF(N190&lt;0,"",VLOOKUP(O190,system3!$A$2:$B$36,2,FALSE)))</f>
        <v>1.55E-2</v>
      </c>
      <c r="R190" s="164">
        <f t="shared" si="18"/>
        <v>22923046</v>
      </c>
      <c r="S190" s="164">
        <f>IF(OR(N189=0,N189="",O190=""),"",IF(R190&lt;VLOOKUP(O190,system3!$A$2:$F$36,6,FALSE),R190,VLOOKUP(O190,system3!$A$2:$F$36,6,FALSE)))</f>
        <v>113991</v>
      </c>
      <c r="T190" s="164">
        <f t="shared" si="19"/>
        <v>29608</v>
      </c>
      <c r="U190" s="164">
        <f t="shared" si="20"/>
        <v>84383</v>
      </c>
      <c r="V190" s="164">
        <f t="shared" si="21"/>
        <v>0</v>
      </c>
      <c r="W190" s="250"/>
      <c r="X190" s="33">
        <v>0</v>
      </c>
      <c r="Y190" s="264"/>
      <c r="Z190" s="7"/>
    </row>
    <row r="191" spans="13:26" x14ac:dyDescent="0.2">
      <c r="M191" s="36">
        <v>189</v>
      </c>
      <c r="N191" s="51">
        <f t="shared" si="16"/>
        <v>232</v>
      </c>
      <c r="O191" s="51">
        <f>IF(OR(N190=0,N190=""),"",IF($C$7&lt;system3!I190,"",system3!I190))</f>
        <v>16</v>
      </c>
      <c r="P191" s="125">
        <f t="shared" si="17"/>
        <v>47818</v>
      </c>
      <c r="Q191" s="52">
        <f>IF(OR(N190=0,N190="",O191=""),"",IF(N191&lt;0,"",VLOOKUP(O191,system3!$A$2:$B$36,2,FALSE)))</f>
        <v>1.55E-2</v>
      </c>
      <c r="R191" s="53">
        <f t="shared" si="18"/>
        <v>22838663</v>
      </c>
      <c r="S191" s="53">
        <f>IF(OR(N190=0,N190="",O191=""),"",IF(R191&lt;VLOOKUP(O191,system3!$A$2:$F$36,6,FALSE),R191,VLOOKUP(O191,system3!$A$2:$F$36,6,FALSE)))</f>
        <v>113991</v>
      </c>
      <c r="T191" s="53">
        <f t="shared" si="19"/>
        <v>29499</v>
      </c>
      <c r="U191" s="53">
        <f t="shared" si="20"/>
        <v>84492</v>
      </c>
      <c r="V191" s="53">
        <f t="shared" si="21"/>
        <v>0</v>
      </c>
      <c r="W191" s="250"/>
      <c r="X191" s="33">
        <v>0</v>
      </c>
      <c r="Y191" s="264"/>
      <c r="Z191" s="7"/>
    </row>
    <row r="192" spans="13:26" x14ac:dyDescent="0.2">
      <c r="M192" s="160">
        <v>190</v>
      </c>
      <c r="N192" s="161">
        <f t="shared" si="16"/>
        <v>231</v>
      </c>
      <c r="O192" s="161">
        <f>IF(OR(N191=0,N191=""),"",IF($C$7&lt;system3!I191,"",system3!I191))</f>
        <v>16</v>
      </c>
      <c r="P192" s="162">
        <f t="shared" si="17"/>
        <v>47849</v>
      </c>
      <c r="Q192" s="163">
        <f>IF(OR(N191=0,N191="",O192=""),"",IF(N192&lt;0,"",VLOOKUP(O192,system3!$A$2:$B$36,2,FALSE)))</f>
        <v>1.55E-2</v>
      </c>
      <c r="R192" s="164">
        <f t="shared" si="18"/>
        <v>22754171</v>
      </c>
      <c r="S192" s="164">
        <f>IF(OR(N191=0,N191="",O192=""),"",IF(R192&lt;VLOOKUP(O192,system3!$A$2:$F$36,6,FALSE),R192,VLOOKUP(O192,system3!$A$2:$F$36,6,FALSE)))</f>
        <v>113991</v>
      </c>
      <c r="T192" s="164">
        <f t="shared" si="19"/>
        <v>29390</v>
      </c>
      <c r="U192" s="164">
        <f t="shared" si="20"/>
        <v>84601</v>
      </c>
      <c r="V192" s="164">
        <f t="shared" si="21"/>
        <v>0</v>
      </c>
      <c r="W192" s="250"/>
      <c r="X192" s="33">
        <v>0</v>
      </c>
      <c r="Y192" s="264"/>
      <c r="Z192" s="7"/>
    </row>
    <row r="193" spans="13:26" x14ac:dyDescent="0.2">
      <c r="M193" s="36">
        <v>191</v>
      </c>
      <c r="N193" s="51">
        <f t="shared" si="16"/>
        <v>230</v>
      </c>
      <c r="O193" s="51">
        <f>IF(OR(N192=0,N192=""),"",IF($C$7&lt;system3!I192,"",system3!I192))</f>
        <v>16</v>
      </c>
      <c r="P193" s="125">
        <f t="shared" si="17"/>
        <v>47880</v>
      </c>
      <c r="Q193" s="52">
        <f>IF(OR(N192=0,N192="",O193=""),"",IF(N193&lt;0,"",VLOOKUP(O193,system3!$A$2:$B$36,2,FALSE)))</f>
        <v>1.55E-2</v>
      </c>
      <c r="R193" s="53">
        <f t="shared" si="18"/>
        <v>22669570</v>
      </c>
      <c r="S193" s="53">
        <f>IF(OR(N192=0,N192="",O193=""),"",IF(R193&lt;VLOOKUP(O193,system3!$A$2:$F$36,6,FALSE),R193,VLOOKUP(O193,system3!$A$2:$F$36,6,FALSE)))</f>
        <v>113991</v>
      </c>
      <c r="T193" s="53">
        <f t="shared" si="19"/>
        <v>29281</v>
      </c>
      <c r="U193" s="53">
        <f t="shared" si="20"/>
        <v>84710</v>
      </c>
      <c r="V193" s="53">
        <f t="shared" si="21"/>
        <v>0</v>
      </c>
      <c r="W193" s="250"/>
      <c r="X193" s="33">
        <v>0</v>
      </c>
      <c r="Y193" s="264"/>
      <c r="Z193" s="7"/>
    </row>
    <row r="194" spans="13:26" x14ac:dyDescent="0.2">
      <c r="M194" s="165">
        <v>192</v>
      </c>
      <c r="N194" s="166">
        <f t="shared" si="16"/>
        <v>229</v>
      </c>
      <c r="O194" s="166">
        <f>IF(OR(N193=0,N193=""),"",IF($C$7&lt;system3!I193,"",system3!I193))</f>
        <v>16</v>
      </c>
      <c r="P194" s="167">
        <f t="shared" si="17"/>
        <v>47908</v>
      </c>
      <c r="Q194" s="168">
        <f>IF(OR(N193=0,N193="",O194=""),"",IF(N194&lt;0,"",VLOOKUP(O194,system3!$A$2:$B$36,2,FALSE)))</f>
        <v>1.55E-2</v>
      </c>
      <c r="R194" s="169">
        <f t="shared" si="18"/>
        <v>22584860</v>
      </c>
      <c r="S194" s="169">
        <f>IF(OR(N193=0,N193="",O194=""),"",IF(R194&lt;VLOOKUP(O194,system3!$A$2:$F$36,6,FALSE),R194,VLOOKUP(O194,system3!$A$2:$F$36,6,FALSE)))</f>
        <v>113991</v>
      </c>
      <c r="T194" s="169">
        <f t="shared" si="19"/>
        <v>29172</v>
      </c>
      <c r="U194" s="169">
        <f t="shared" si="20"/>
        <v>84819</v>
      </c>
      <c r="V194" s="169">
        <f t="shared" si="21"/>
        <v>0</v>
      </c>
      <c r="W194" s="251"/>
      <c r="X194" s="34">
        <v>0</v>
      </c>
      <c r="Y194" s="265"/>
      <c r="Z194" s="7"/>
    </row>
    <row r="195" spans="13:26" x14ac:dyDescent="0.2">
      <c r="M195" s="35">
        <v>193</v>
      </c>
      <c r="N195" s="48">
        <f t="shared" si="16"/>
        <v>228</v>
      </c>
      <c r="O195" s="48">
        <f>IF(OR(N194=0,N194=""),"",IF($C$7&lt;system3!I194,"",system3!I194))</f>
        <v>17</v>
      </c>
      <c r="P195" s="123">
        <f t="shared" si="17"/>
        <v>47939</v>
      </c>
      <c r="Q195" s="49">
        <f>IF(OR(N194=0,N194="",O195=""),"",IF(N195&lt;0,"",VLOOKUP(O195,system3!$A$2:$B$36,2,FALSE)))</f>
        <v>1.55E-2</v>
      </c>
      <c r="R195" s="50">
        <f t="shared" si="18"/>
        <v>22500041</v>
      </c>
      <c r="S195" s="50">
        <f>IF(OR(N194=0,N194="",O195=""),"",IF(R195&lt;VLOOKUP(O195,system3!$A$2:$F$36,6,FALSE),R195,VLOOKUP(O195,system3!$A$2:$F$36,6,FALSE)))</f>
        <v>113991</v>
      </c>
      <c r="T195" s="50">
        <f t="shared" si="19"/>
        <v>29062</v>
      </c>
      <c r="U195" s="50">
        <f t="shared" si="20"/>
        <v>84929</v>
      </c>
      <c r="V195" s="50">
        <f t="shared" si="21"/>
        <v>0</v>
      </c>
      <c r="W195" s="249">
        <f>IF(ISNA(VLOOKUP(O195,$B$28:$C$62,2,FALSE)),0,VLOOKUP(O195,$B$28:$C$62,2,FALSE))</f>
        <v>0</v>
      </c>
      <c r="X195" s="32">
        <v>0</v>
      </c>
      <c r="Y195" s="260">
        <f>IF(O195="","",ROUND(system3!$AJ$5/100*R195,-2))</f>
        <v>123100</v>
      </c>
      <c r="Z195" s="7"/>
    </row>
    <row r="196" spans="13:26" x14ac:dyDescent="0.2">
      <c r="M196" s="37">
        <v>194</v>
      </c>
      <c r="N196" s="38">
        <f t="shared" ref="N196:N259" si="22">IF(OR(N195=0,N195=""),"",IF(V195=0,N195-1,IF(ROUND(NPER(Q195/12,-1*S195,R196,0,0),0)&gt;=N195,N195-1,ROUND(NPER(Q195/12,-1*S195,R196,0,0),0))))</f>
        <v>227</v>
      </c>
      <c r="O196" s="38">
        <f>IF(OR(N195=0,N195=""),"",IF($C$7&lt;system3!I195,"",system3!I195))</f>
        <v>17</v>
      </c>
      <c r="P196" s="124">
        <f t="shared" ref="P196:P259" si="23">IF(OR(N195=0,N195="",O196=""),"",IF(N196&lt;0,"",EDATE(P195,1)))</f>
        <v>47969</v>
      </c>
      <c r="Q196" s="39">
        <f>IF(OR(N195=0,N195="",O196=""),"",IF(N196&lt;0,"",VLOOKUP(O196,system3!$A$2:$B$36,2,FALSE)))</f>
        <v>1.55E-2</v>
      </c>
      <c r="R196" s="40">
        <f t="shared" ref="R196:R259" si="24">IF(OR(N195=0,N195="",O196=""),"",IF(ISERR(ROUNDDOWN(R195-U195-V195,0)),"",ROUNDDOWN(R195-U195-V195,0)))</f>
        <v>22415112</v>
      </c>
      <c r="S196" s="40">
        <f>IF(OR(N195=0,N195="",O196=""),"",IF(R196&lt;VLOOKUP(O196,system3!$A$2:$F$36,6,FALSE),R196,VLOOKUP(O196,system3!$A$2:$F$36,6,FALSE)))</f>
        <v>113991</v>
      </c>
      <c r="T196" s="40">
        <f t="shared" ref="T196:T259" si="25">IF(OR(N195=0,N195="",O196=""),"",IF(N196&lt;0,"",ROUNDDOWN(R196*Q196/12,0)))</f>
        <v>28952</v>
      </c>
      <c r="U196" s="40">
        <f t="shared" ref="U196:U259" si="26">IF(OR(N195=0,N195="",O196=""),"",IF(R196&lt;U195,R196,IF(N196&lt;0,"",ROUNDDOWN(S196-T196,0))))</f>
        <v>85039</v>
      </c>
      <c r="V196" s="40">
        <f t="shared" ref="V196:V259" si="27">IF(OR(N195=0,N195="",O196=""),"",W196+X196)</f>
        <v>0</v>
      </c>
      <c r="W196" s="250"/>
      <c r="X196" s="33">
        <v>0</v>
      </c>
      <c r="Y196" s="261"/>
      <c r="Z196" s="7"/>
    </row>
    <row r="197" spans="13:26" x14ac:dyDescent="0.2">
      <c r="M197" s="36">
        <v>195</v>
      </c>
      <c r="N197" s="51">
        <f t="shared" si="22"/>
        <v>226</v>
      </c>
      <c r="O197" s="51">
        <f>IF(OR(N196=0,N196=""),"",IF($C$7&lt;system3!I196,"",system3!I196))</f>
        <v>17</v>
      </c>
      <c r="P197" s="125">
        <f t="shared" si="23"/>
        <v>48000</v>
      </c>
      <c r="Q197" s="52">
        <f>IF(OR(N196=0,N196="",O197=""),"",IF(N197&lt;0,"",VLOOKUP(O197,system3!$A$2:$B$36,2,FALSE)))</f>
        <v>1.55E-2</v>
      </c>
      <c r="R197" s="53">
        <f t="shared" si="24"/>
        <v>22330073</v>
      </c>
      <c r="S197" s="53">
        <f>IF(OR(N196=0,N196="",O197=""),"",IF(R197&lt;VLOOKUP(O197,system3!$A$2:$F$36,6,FALSE),R197,VLOOKUP(O197,system3!$A$2:$F$36,6,FALSE)))</f>
        <v>113991</v>
      </c>
      <c r="T197" s="53">
        <f t="shared" si="25"/>
        <v>28843</v>
      </c>
      <c r="U197" s="53">
        <f t="shared" si="26"/>
        <v>85148</v>
      </c>
      <c r="V197" s="53">
        <f t="shared" si="27"/>
        <v>0</v>
      </c>
      <c r="W197" s="250"/>
      <c r="X197" s="33">
        <v>0</v>
      </c>
      <c r="Y197" s="261"/>
      <c r="Z197" s="7"/>
    </row>
    <row r="198" spans="13:26" x14ac:dyDescent="0.2">
      <c r="M198" s="37">
        <v>196</v>
      </c>
      <c r="N198" s="38">
        <f t="shared" si="22"/>
        <v>225</v>
      </c>
      <c r="O198" s="38">
        <f>IF(OR(N197=0,N197=""),"",IF($C$7&lt;system3!I197,"",system3!I197))</f>
        <v>17</v>
      </c>
      <c r="P198" s="124">
        <f t="shared" si="23"/>
        <v>48030</v>
      </c>
      <c r="Q198" s="39">
        <f>IF(OR(N197=0,N197="",O198=""),"",IF(N198&lt;0,"",VLOOKUP(O198,system3!$A$2:$B$36,2,FALSE)))</f>
        <v>1.55E-2</v>
      </c>
      <c r="R198" s="40">
        <f t="shared" si="24"/>
        <v>22244925</v>
      </c>
      <c r="S198" s="40">
        <f>IF(OR(N197=0,N197="",O198=""),"",IF(R198&lt;VLOOKUP(O198,system3!$A$2:$F$36,6,FALSE),R198,VLOOKUP(O198,system3!$A$2:$F$36,6,FALSE)))</f>
        <v>113991</v>
      </c>
      <c r="T198" s="40">
        <f t="shared" si="25"/>
        <v>28733</v>
      </c>
      <c r="U198" s="40">
        <f t="shared" si="26"/>
        <v>85258</v>
      </c>
      <c r="V198" s="40">
        <f t="shared" si="27"/>
        <v>0</v>
      </c>
      <c r="W198" s="250"/>
      <c r="X198" s="33">
        <v>0</v>
      </c>
      <c r="Y198" s="261"/>
      <c r="Z198" s="7"/>
    </row>
    <row r="199" spans="13:26" x14ac:dyDescent="0.2">
      <c r="M199" s="36">
        <v>197</v>
      </c>
      <c r="N199" s="51">
        <f t="shared" si="22"/>
        <v>224</v>
      </c>
      <c r="O199" s="51">
        <f>IF(OR(N198=0,N198=""),"",IF($C$7&lt;system3!I198,"",system3!I198))</f>
        <v>17</v>
      </c>
      <c r="P199" s="125">
        <f t="shared" si="23"/>
        <v>48061</v>
      </c>
      <c r="Q199" s="52">
        <f>IF(OR(N198=0,N198="",O199=""),"",IF(N199&lt;0,"",VLOOKUP(O199,system3!$A$2:$B$36,2,FALSE)))</f>
        <v>1.55E-2</v>
      </c>
      <c r="R199" s="53">
        <f t="shared" si="24"/>
        <v>22159667</v>
      </c>
      <c r="S199" s="53">
        <f>IF(OR(N198=0,N198="",O199=""),"",IF(R199&lt;VLOOKUP(O199,system3!$A$2:$F$36,6,FALSE),R199,VLOOKUP(O199,system3!$A$2:$F$36,6,FALSE)))</f>
        <v>113991</v>
      </c>
      <c r="T199" s="53">
        <f t="shared" si="25"/>
        <v>28622</v>
      </c>
      <c r="U199" s="53">
        <f t="shared" si="26"/>
        <v>85369</v>
      </c>
      <c r="V199" s="53">
        <f t="shared" si="27"/>
        <v>0</v>
      </c>
      <c r="W199" s="250"/>
      <c r="X199" s="33">
        <v>0</v>
      </c>
      <c r="Y199" s="261"/>
      <c r="Z199" s="7"/>
    </row>
    <row r="200" spans="13:26" x14ac:dyDescent="0.2">
      <c r="M200" s="37">
        <v>198</v>
      </c>
      <c r="N200" s="38">
        <f t="shared" si="22"/>
        <v>223</v>
      </c>
      <c r="O200" s="38">
        <f>IF(OR(N199=0,N199=""),"",IF($C$7&lt;system3!I199,"",system3!I199))</f>
        <v>17</v>
      </c>
      <c r="P200" s="124">
        <f t="shared" si="23"/>
        <v>48092</v>
      </c>
      <c r="Q200" s="39">
        <f>IF(OR(N199=0,N199="",O200=""),"",IF(N200&lt;0,"",VLOOKUP(O200,system3!$A$2:$B$36,2,FALSE)))</f>
        <v>1.55E-2</v>
      </c>
      <c r="R200" s="40">
        <f t="shared" si="24"/>
        <v>22074298</v>
      </c>
      <c r="S200" s="40">
        <f>IF(OR(N199=0,N199="",O200=""),"",IF(R200&lt;VLOOKUP(O200,system3!$A$2:$F$36,6,FALSE),R200,VLOOKUP(O200,system3!$A$2:$F$36,6,FALSE)))</f>
        <v>113991</v>
      </c>
      <c r="T200" s="40">
        <f t="shared" si="25"/>
        <v>28512</v>
      </c>
      <c r="U200" s="40">
        <f t="shared" si="26"/>
        <v>85479</v>
      </c>
      <c r="V200" s="40">
        <f t="shared" si="27"/>
        <v>0</v>
      </c>
      <c r="W200" s="250"/>
      <c r="X200" s="33">
        <v>0</v>
      </c>
      <c r="Y200" s="261"/>
      <c r="Z200" s="7"/>
    </row>
    <row r="201" spans="13:26" x14ac:dyDescent="0.2">
      <c r="M201" s="36">
        <v>199</v>
      </c>
      <c r="N201" s="51">
        <f t="shared" si="22"/>
        <v>222</v>
      </c>
      <c r="O201" s="51">
        <f>IF(OR(N200=0,N200=""),"",IF($C$7&lt;system3!I200,"",system3!I200))</f>
        <v>17</v>
      </c>
      <c r="P201" s="125">
        <f t="shared" si="23"/>
        <v>48122</v>
      </c>
      <c r="Q201" s="52">
        <f>IF(OR(N200=0,N200="",O201=""),"",IF(N201&lt;0,"",VLOOKUP(O201,system3!$A$2:$B$36,2,FALSE)))</f>
        <v>1.55E-2</v>
      </c>
      <c r="R201" s="53">
        <f t="shared" si="24"/>
        <v>21988819</v>
      </c>
      <c r="S201" s="53">
        <f>IF(OR(N200=0,N200="",O201=""),"",IF(R201&lt;VLOOKUP(O201,system3!$A$2:$F$36,6,FALSE),R201,VLOOKUP(O201,system3!$A$2:$F$36,6,FALSE)))</f>
        <v>113991</v>
      </c>
      <c r="T201" s="53">
        <f t="shared" si="25"/>
        <v>28402</v>
      </c>
      <c r="U201" s="53">
        <f t="shared" si="26"/>
        <v>85589</v>
      </c>
      <c r="V201" s="53">
        <f t="shared" si="27"/>
        <v>0</v>
      </c>
      <c r="W201" s="250"/>
      <c r="X201" s="33">
        <v>0</v>
      </c>
      <c r="Y201" s="261"/>
      <c r="Z201" s="7"/>
    </row>
    <row r="202" spans="13:26" x14ac:dyDescent="0.2">
      <c r="M202" s="37">
        <v>200</v>
      </c>
      <c r="N202" s="38">
        <f t="shared" si="22"/>
        <v>221</v>
      </c>
      <c r="O202" s="38">
        <f>IF(OR(N201=0,N201=""),"",IF($C$7&lt;system3!I201,"",system3!I201))</f>
        <v>17</v>
      </c>
      <c r="P202" s="124">
        <f t="shared" si="23"/>
        <v>48153</v>
      </c>
      <c r="Q202" s="39">
        <f>IF(OR(N201=0,N201="",O202=""),"",IF(N202&lt;0,"",VLOOKUP(O202,system3!$A$2:$B$36,2,FALSE)))</f>
        <v>1.55E-2</v>
      </c>
      <c r="R202" s="40">
        <f t="shared" si="24"/>
        <v>21903230</v>
      </c>
      <c r="S202" s="40">
        <f>IF(OR(N201=0,N201="",O202=""),"",IF(R202&lt;VLOOKUP(O202,system3!$A$2:$F$36,6,FALSE),R202,VLOOKUP(O202,system3!$A$2:$F$36,6,FALSE)))</f>
        <v>113991</v>
      </c>
      <c r="T202" s="40">
        <f t="shared" si="25"/>
        <v>28291</v>
      </c>
      <c r="U202" s="40">
        <f t="shared" si="26"/>
        <v>85700</v>
      </c>
      <c r="V202" s="40">
        <f t="shared" si="27"/>
        <v>0</v>
      </c>
      <c r="W202" s="250"/>
      <c r="X202" s="33">
        <v>0</v>
      </c>
      <c r="Y202" s="261"/>
      <c r="Z202" s="7"/>
    </row>
    <row r="203" spans="13:26" x14ac:dyDescent="0.2">
      <c r="M203" s="36">
        <v>201</v>
      </c>
      <c r="N203" s="51">
        <f t="shared" si="22"/>
        <v>220</v>
      </c>
      <c r="O203" s="51">
        <f>IF(OR(N202=0,N202=""),"",IF($C$7&lt;system3!I202,"",system3!I202))</f>
        <v>17</v>
      </c>
      <c r="P203" s="125">
        <f t="shared" si="23"/>
        <v>48183</v>
      </c>
      <c r="Q203" s="52">
        <f>IF(OR(N202=0,N202="",O203=""),"",IF(N203&lt;0,"",VLOOKUP(O203,system3!$A$2:$B$36,2,FALSE)))</f>
        <v>1.55E-2</v>
      </c>
      <c r="R203" s="53">
        <f t="shared" si="24"/>
        <v>21817530</v>
      </c>
      <c r="S203" s="53">
        <f>IF(OR(N202=0,N202="",O203=""),"",IF(R203&lt;VLOOKUP(O203,system3!$A$2:$F$36,6,FALSE),R203,VLOOKUP(O203,system3!$A$2:$F$36,6,FALSE)))</f>
        <v>113991</v>
      </c>
      <c r="T203" s="53">
        <f t="shared" si="25"/>
        <v>28180</v>
      </c>
      <c r="U203" s="53">
        <f t="shared" si="26"/>
        <v>85811</v>
      </c>
      <c r="V203" s="53">
        <f t="shared" si="27"/>
        <v>0</v>
      </c>
      <c r="W203" s="250"/>
      <c r="X203" s="33">
        <v>0</v>
      </c>
      <c r="Y203" s="261"/>
      <c r="Z203" s="7"/>
    </row>
    <row r="204" spans="13:26" x14ac:dyDescent="0.2">
      <c r="M204" s="37">
        <v>202</v>
      </c>
      <c r="N204" s="38">
        <f t="shared" si="22"/>
        <v>219</v>
      </c>
      <c r="O204" s="38">
        <f>IF(OR(N203=0,N203=""),"",IF($C$7&lt;system3!I203,"",system3!I203))</f>
        <v>17</v>
      </c>
      <c r="P204" s="124">
        <f t="shared" si="23"/>
        <v>48214</v>
      </c>
      <c r="Q204" s="39">
        <f>IF(OR(N203=0,N203="",O204=""),"",IF(N204&lt;0,"",VLOOKUP(O204,system3!$A$2:$B$36,2,FALSE)))</f>
        <v>1.55E-2</v>
      </c>
      <c r="R204" s="40">
        <f t="shared" si="24"/>
        <v>21731719</v>
      </c>
      <c r="S204" s="40">
        <f>IF(OR(N203=0,N203="",O204=""),"",IF(R204&lt;VLOOKUP(O204,system3!$A$2:$F$36,6,FALSE),R204,VLOOKUP(O204,system3!$A$2:$F$36,6,FALSE)))</f>
        <v>113991</v>
      </c>
      <c r="T204" s="40">
        <f t="shared" si="25"/>
        <v>28070</v>
      </c>
      <c r="U204" s="40">
        <f t="shared" si="26"/>
        <v>85921</v>
      </c>
      <c r="V204" s="40">
        <f t="shared" si="27"/>
        <v>0</v>
      </c>
      <c r="W204" s="250"/>
      <c r="X204" s="33">
        <v>0</v>
      </c>
      <c r="Y204" s="261"/>
      <c r="Z204" s="7"/>
    </row>
    <row r="205" spans="13:26" x14ac:dyDescent="0.2">
      <c r="M205" s="36">
        <v>203</v>
      </c>
      <c r="N205" s="51">
        <f t="shared" si="22"/>
        <v>218</v>
      </c>
      <c r="O205" s="51">
        <f>IF(OR(N204=0,N204=""),"",IF($C$7&lt;system3!I204,"",system3!I204))</f>
        <v>17</v>
      </c>
      <c r="P205" s="125">
        <f t="shared" si="23"/>
        <v>48245</v>
      </c>
      <c r="Q205" s="52">
        <f>IF(OR(N204=0,N204="",O205=""),"",IF(N205&lt;0,"",VLOOKUP(O205,system3!$A$2:$B$36,2,FALSE)))</f>
        <v>1.55E-2</v>
      </c>
      <c r="R205" s="53">
        <f t="shared" si="24"/>
        <v>21645798</v>
      </c>
      <c r="S205" s="53">
        <f>IF(OR(N204=0,N204="",O205=""),"",IF(R205&lt;VLOOKUP(O205,system3!$A$2:$F$36,6,FALSE),R205,VLOOKUP(O205,system3!$A$2:$F$36,6,FALSE)))</f>
        <v>113991</v>
      </c>
      <c r="T205" s="53">
        <f t="shared" si="25"/>
        <v>27959</v>
      </c>
      <c r="U205" s="53">
        <f t="shared" si="26"/>
        <v>86032</v>
      </c>
      <c r="V205" s="53">
        <f t="shared" si="27"/>
        <v>0</v>
      </c>
      <c r="W205" s="250"/>
      <c r="X205" s="33">
        <v>0</v>
      </c>
      <c r="Y205" s="261"/>
      <c r="Z205" s="7"/>
    </row>
    <row r="206" spans="13:26" x14ac:dyDescent="0.2">
      <c r="M206" s="41">
        <v>204</v>
      </c>
      <c r="N206" s="42">
        <f t="shared" si="22"/>
        <v>217</v>
      </c>
      <c r="O206" s="42">
        <f>IF(OR(N205=0,N205=""),"",IF($C$7&lt;system3!I205,"",system3!I205))</f>
        <v>17</v>
      </c>
      <c r="P206" s="126">
        <f t="shared" si="23"/>
        <v>48274</v>
      </c>
      <c r="Q206" s="43">
        <f>IF(OR(N205=0,N205="",O206=""),"",IF(N206&lt;0,"",VLOOKUP(O206,system3!$A$2:$B$36,2,FALSE)))</f>
        <v>1.55E-2</v>
      </c>
      <c r="R206" s="44">
        <f t="shared" si="24"/>
        <v>21559766</v>
      </c>
      <c r="S206" s="44">
        <f>IF(OR(N205=0,N205="",O206=""),"",IF(R206&lt;VLOOKUP(O206,system3!$A$2:$F$36,6,FALSE),R206,VLOOKUP(O206,system3!$A$2:$F$36,6,FALSE)))</f>
        <v>113991</v>
      </c>
      <c r="T206" s="44">
        <f t="shared" si="25"/>
        <v>27848</v>
      </c>
      <c r="U206" s="44">
        <f t="shared" si="26"/>
        <v>86143</v>
      </c>
      <c r="V206" s="44">
        <f t="shared" si="27"/>
        <v>0</v>
      </c>
      <c r="W206" s="251"/>
      <c r="X206" s="34">
        <v>0</v>
      </c>
      <c r="Y206" s="262"/>
      <c r="Z206" s="7"/>
    </row>
    <row r="207" spans="13:26" x14ac:dyDescent="0.2">
      <c r="M207" s="35">
        <v>205</v>
      </c>
      <c r="N207" s="48">
        <f t="shared" si="22"/>
        <v>216</v>
      </c>
      <c r="O207" s="48">
        <f>IF(OR(N206=0,N206=""),"",IF($C$7&lt;system3!I206,"",system3!I206))</f>
        <v>18</v>
      </c>
      <c r="P207" s="123">
        <f t="shared" si="23"/>
        <v>48305</v>
      </c>
      <c r="Q207" s="49">
        <f>IF(OR(N206=0,N206="",O207=""),"",IF(N207&lt;0,"",VLOOKUP(O207,system3!$A$2:$B$36,2,FALSE)))</f>
        <v>1.55E-2</v>
      </c>
      <c r="R207" s="50">
        <f t="shared" si="24"/>
        <v>21473623</v>
      </c>
      <c r="S207" s="50">
        <f>IF(OR(N206=0,N206="",O207=""),"",IF(R207&lt;VLOOKUP(O207,system3!$A$2:$F$36,6,FALSE),R207,VLOOKUP(O207,system3!$A$2:$F$36,6,FALSE)))</f>
        <v>113991</v>
      </c>
      <c r="T207" s="50">
        <f t="shared" si="25"/>
        <v>27736</v>
      </c>
      <c r="U207" s="50">
        <f t="shared" si="26"/>
        <v>86255</v>
      </c>
      <c r="V207" s="50">
        <f t="shared" si="27"/>
        <v>0</v>
      </c>
      <c r="W207" s="249">
        <f>IF(ISNA(VLOOKUP(O207,$B$28:$C$62,2,FALSE)),0,VLOOKUP(O207,$B$28:$C$62,2,FALSE))</f>
        <v>0</v>
      </c>
      <c r="X207" s="32">
        <v>0</v>
      </c>
      <c r="Y207" s="263">
        <f>IF(O207="","",ROUND(system3!$AJ$5/100*R207,-2))</f>
        <v>117500</v>
      </c>
      <c r="Z207" s="7"/>
    </row>
    <row r="208" spans="13:26" x14ac:dyDescent="0.2">
      <c r="M208" s="160">
        <v>206</v>
      </c>
      <c r="N208" s="161">
        <f t="shared" si="22"/>
        <v>215</v>
      </c>
      <c r="O208" s="161">
        <f>IF(OR(N207=0,N207=""),"",IF($C$7&lt;system3!I207,"",system3!I207))</f>
        <v>18</v>
      </c>
      <c r="P208" s="162">
        <f t="shared" si="23"/>
        <v>48335</v>
      </c>
      <c r="Q208" s="163">
        <f>IF(OR(N207=0,N207="",O208=""),"",IF(N208&lt;0,"",VLOOKUP(O208,system3!$A$2:$B$36,2,FALSE)))</f>
        <v>1.55E-2</v>
      </c>
      <c r="R208" s="164">
        <f t="shared" si="24"/>
        <v>21387368</v>
      </c>
      <c r="S208" s="164">
        <f>IF(OR(N207=0,N207="",O208=""),"",IF(R208&lt;VLOOKUP(O208,system3!$A$2:$F$36,6,FALSE),R208,VLOOKUP(O208,system3!$A$2:$F$36,6,FALSE)))</f>
        <v>113991</v>
      </c>
      <c r="T208" s="164">
        <f t="shared" si="25"/>
        <v>27625</v>
      </c>
      <c r="U208" s="164">
        <f t="shared" si="26"/>
        <v>86366</v>
      </c>
      <c r="V208" s="164">
        <f t="shared" si="27"/>
        <v>0</v>
      </c>
      <c r="W208" s="250"/>
      <c r="X208" s="33">
        <v>0</v>
      </c>
      <c r="Y208" s="264"/>
      <c r="Z208" s="7"/>
    </row>
    <row r="209" spans="13:26" x14ac:dyDescent="0.2">
      <c r="M209" s="36">
        <v>207</v>
      </c>
      <c r="N209" s="51">
        <f t="shared" si="22"/>
        <v>214</v>
      </c>
      <c r="O209" s="51">
        <f>IF(OR(N208=0,N208=""),"",IF($C$7&lt;system3!I208,"",system3!I208))</f>
        <v>18</v>
      </c>
      <c r="P209" s="125">
        <f t="shared" si="23"/>
        <v>48366</v>
      </c>
      <c r="Q209" s="52">
        <f>IF(OR(N208=0,N208="",O209=""),"",IF(N209&lt;0,"",VLOOKUP(O209,system3!$A$2:$B$36,2,FALSE)))</f>
        <v>1.55E-2</v>
      </c>
      <c r="R209" s="53">
        <f t="shared" si="24"/>
        <v>21301002</v>
      </c>
      <c r="S209" s="53">
        <f>IF(OR(N208=0,N208="",O209=""),"",IF(R209&lt;VLOOKUP(O209,system3!$A$2:$F$36,6,FALSE),R209,VLOOKUP(O209,system3!$A$2:$F$36,6,FALSE)))</f>
        <v>113991</v>
      </c>
      <c r="T209" s="53">
        <f t="shared" si="25"/>
        <v>27513</v>
      </c>
      <c r="U209" s="53">
        <f t="shared" si="26"/>
        <v>86478</v>
      </c>
      <c r="V209" s="53">
        <f t="shared" si="27"/>
        <v>0</v>
      </c>
      <c r="W209" s="250"/>
      <c r="X209" s="33">
        <v>0</v>
      </c>
      <c r="Y209" s="264"/>
      <c r="Z209" s="7"/>
    </row>
    <row r="210" spans="13:26" x14ac:dyDescent="0.2">
      <c r="M210" s="160">
        <v>208</v>
      </c>
      <c r="N210" s="161">
        <f t="shared" si="22"/>
        <v>213</v>
      </c>
      <c r="O210" s="161">
        <f>IF(OR(N209=0,N209=""),"",IF($C$7&lt;system3!I209,"",system3!I209))</f>
        <v>18</v>
      </c>
      <c r="P210" s="162">
        <f t="shared" si="23"/>
        <v>48396</v>
      </c>
      <c r="Q210" s="163">
        <f>IF(OR(N209=0,N209="",O210=""),"",IF(N210&lt;0,"",VLOOKUP(O210,system3!$A$2:$B$36,2,FALSE)))</f>
        <v>1.55E-2</v>
      </c>
      <c r="R210" s="164">
        <f t="shared" si="24"/>
        <v>21214524</v>
      </c>
      <c r="S210" s="164">
        <f>IF(OR(N209=0,N209="",O210=""),"",IF(R210&lt;VLOOKUP(O210,system3!$A$2:$F$36,6,FALSE),R210,VLOOKUP(O210,system3!$A$2:$F$36,6,FALSE)))</f>
        <v>113991</v>
      </c>
      <c r="T210" s="164">
        <f t="shared" si="25"/>
        <v>27402</v>
      </c>
      <c r="U210" s="164">
        <f t="shared" si="26"/>
        <v>86589</v>
      </c>
      <c r="V210" s="164">
        <f t="shared" si="27"/>
        <v>0</v>
      </c>
      <c r="W210" s="250"/>
      <c r="X210" s="33">
        <v>0</v>
      </c>
      <c r="Y210" s="264"/>
      <c r="Z210" s="7"/>
    </row>
    <row r="211" spans="13:26" x14ac:dyDescent="0.2">
      <c r="M211" s="36">
        <v>209</v>
      </c>
      <c r="N211" s="51">
        <f t="shared" si="22"/>
        <v>212</v>
      </c>
      <c r="O211" s="51">
        <f>IF(OR(N210=0,N210=""),"",IF($C$7&lt;system3!I210,"",system3!I210))</f>
        <v>18</v>
      </c>
      <c r="P211" s="125">
        <f t="shared" si="23"/>
        <v>48427</v>
      </c>
      <c r="Q211" s="52">
        <f>IF(OR(N210=0,N210="",O211=""),"",IF(N211&lt;0,"",VLOOKUP(O211,system3!$A$2:$B$36,2,FALSE)))</f>
        <v>1.55E-2</v>
      </c>
      <c r="R211" s="53">
        <f t="shared" si="24"/>
        <v>21127935</v>
      </c>
      <c r="S211" s="53">
        <f>IF(OR(N210=0,N210="",O211=""),"",IF(R211&lt;VLOOKUP(O211,system3!$A$2:$F$36,6,FALSE),R211,VLOOKUP(O211,system3!$A$2:$F$36,6,FALSE)))</f>
        <v>113991</v>
      </c>
      <c r="T211" s="53">
        <f t="shared" si="25"/>
        <v>27290</v>
      </c>
      <c r="U211" s="53">
        <f t="shared" si="26"/>
        <v>86701</v>
      </c>
      <c r="V211" s="53">
        <f t="shared" si="27"/>
        <v>0</v>
      </c>
      <c r="W211" s="250"/>
      <c r="X211" s="33">
        <v>0</v>
      </c>
      <c r="Y211" s="264"/>
      <c r="Z211" s="7"/>
    </row>
    <row r="212" spans="13:26" x14ac:dyDescent="0.2">
      <c r="M212" s="160">
        <v>210</v>
      </c>
      <c r="N212" s="161">
        <f t="shared" si="22"/>
        <v>211</v>
      </c>
      <c r="O212" s="161">
        <f>IF(OR(N211=0,N211=""),"",IF($C$7&lt;system3!I211,"",system3!I211))</f>
        <v>18</v>
      </c>
      <c r="P212" s="162">
        <f t="shared" si="23"/>
        <v>48458</v>
      </c>
      <c r="Q212" s="163">
        <f>IF(OR(N211=0,N211="",O212=""),"",IF(N212&lt;0,"",VLOOKUP(O212,system3!$A$2:$B$36,2,FALSE)))</f>
        <v>1.55E-2</v>
      </c>
      <c r="R212" s="164">
        <f t="shared" si="24"/>
        <v>21041234</v>
      </c>
      <c r="S212" s="164">
        <f>IF(OR(N211=0,N211="",O212=""),"",IF(R212&lt;VLOOKUP(O212,system3!$A$2:$F$36,6,FALSE),R212,VLOOKUP(O212,system3!$A$2:$F$36,6,FALSE)))</f>
        <v>113991</v>
      </c>
      <c r="T212" s="164">
        <f t="shared" si="25"/>
        <v>27178</v>
      </c>
      <c r="U212" s="164">
        <f t="shared" si="26"/>
        <v>86813</v>
      </c>
      <c r="V212" s="164">
        <f t="shared" si="27"/>
        <v>0</v>
      </c>
      <c r="W212" s="250"/>
      <c r="X212" s="33">
        <v>0</v>
      </c>
      <c r="Y212" s="264"/>
      <c r="Z212" s="7"/>
    </row>
    <row r="213" spans="13:26" x14ac:dyDescent="0.2">
      <c r="M213" s="36">
        <v>211</v>
      </c>
      <c r="N213" s="51">
        <f t="shared" si="22"/>
        <v>210</v>
      </c>
      <c r="O213" s="51">
        <f>IF(OR(N212=0,N212=""),"",IF($C$7&lt;system3!I212,"",system3!I212))</f>
        <v>18</v>
      </c>
      <c r="P213" s="125">
        <f t="shared" si="23"/>
        <v>48488</v>
      </c>
      <c r="Q213" s="52">
        <f>IF(OR(N212=0,N212="",O213=""),"",IF(N213&lt;0,"",VLOOKUP(O213,system3!$A$2:$B$36,2,FALSE)))</f>
        <v>1.55E-2</v>
      </c>
      <c r="R213" s="53">
        <f t="shared" si="24"/>
        <v>20954421</v>
      </c>
      <c r="S213" s="53">
        <f>IF(OR(N212=0,N212="",O213=""),"",IF(R213&lt;VLOOKUP(O213,system3!$A$2:$F$36,6,FALSE),R213,VLOOKUP(O213,system3!$A$2:$F$36,6,FALSE)))</f>
        <v>113991</v>
      </c>
      <c r="T213" s="53">
        <f t="shared" si="25"/>
        <v>27066</v>
      </c>
      <c r="U213" s="53">
        <f t="shared" si="26"/>
        <v>86925</v>
      </c>
      <c r="V213" s="53">
        <f t="shared" si="27"/>
        <v>0</v>
      </c>
      <c r="W213" s="250"/>
      <c r="X213" s="33">
        <v>0</v>
      </c>
      <c r="Y213" s="264"/>
      <c r="Z213" s="7"/>
    </row>
    <row r="214" spans="13:26" x14ac:dyDescent="0.2">
      <c r="M214" s="160">
        <v>212</v>
      </c>
      <c r="N214" s="161">
        <f t="shared" si="22"/>
        <v>209</v>
      </c>
      <c r="O214" s="161">
        <f>IF(OR(N213=0,N213=""),"",IF($C$7&lt;system3!I213,"",system3!I213))</f>
        <v>18</v>
      </c>
      <c r="P214" s="162">
        <f t="shared" si="23"/>
        <v>48519</v>
      </c>
      <c r="Q214" s="163">
        <f>IF(OR(N213=0,N213="",O214=""),"",IF(N214&lt;0,"",VLOOKUP(O214,system3!$A$2:$B$36,2,FALSE)))</f>
        <v>1.55E-2</v>
      </c>
      <c r="R214" s="164">
        <f t="shared" si="24"/>
        <v>20867496</v>
      </c>
      <c r="S214" s="164">
        <f>IF(OR(N213=0,N213="",O214=""),"",IF(R214&lt;VLOOKUP(O214,system3!$A$2:$F$36,6,FALSE),R214,VLOOKUP(O214,system3!$A$2:$F$36,6,FALSE)))</f>
        <v>113991</v>
      </c>
      <c r="T214" s="164">
        <f t="shared" si="25"/>
        <v>26953</v>
      </c>
      <c r="U214" s="164">
        <f t="shared" si="26"/>
        <v>87038</v>
      </c>
      <c r="V214" s="164">
        <f t="shared" si="27"/>
        <v>0</v>
      </c>
      <c r="W214" s="250"/>
      <c r="X214" s="33">
        <v>0</v>
      </c>
      <c r="Y214" s="264"/>
      <c r="Z214" s="7"/>
    </row>
    <row r="215" spans="13:26" x14ac:dyDescent="0.2">
      <c r="M215" s="36">
        <v>213</v>
      </c>
      <c r="N215" s="51">
        <f t="shared" si="22"/>
        <v>208</v>
      </c>
      <c r="O215" s="51">
        <f>IF(OR(N214=0,N214=""),"",IF($C$7&lt;system3!I214,"",system3!I214))</f>
        <v>18</v>
      </c>
      <c r="P215" s="125">
        <f t="shared" si="23"/>
        <v>48549</v>
      </c>
      <c r="Q215" s="52">
        <f>IF(OR(N214=0,N214="",O215=""),"",IF(N215&lt;0,"",VLOOKUP(O215,system3!$A$2:$B$36,2,FALSE)))</f>
        <v>1.55E-2</v>
      </c>
      <c r="R215" s="53">
        <f t="shared" si="24"/>
        <v>20780458</v>
      </c>
      <c r="S215" s="53">
        <f>IF(OR(N214=0,N214="",O215=""),"",IF(R215&lt;VLOOKUP(O215,system3!$A$2:$F$36,6,FALSE),R215,VLOOKUP(O215,system3!$A$2:$F$36,6,FALSE)))</f>
        <v>113991</v>
      </c>
      <c r="T215" s="53">
        <f t="shared" si="25"/>
        <v>26841</v>
      </c>
      <c r="U215" s="53">
        <f t="shared" si="26"/>
        <v>87150</v>
      </c>
      <c r="V215" s="53">
        <f t="shared" si="27"/>
        <v>0</v>
      </c>
      <c r="W215" s="250"/>
      <c r="X215" s="33">
        <v>0</v>
      </c>
      <c r="Y215" s="264"/>
      <c r="Z215" s="7"/>
    </row>
    <row r="216" spans="13:26" x14ac:dyDescent="0.2">
      <c r="M216" s="160">
        <v>214</v>
      </c>
      <c r="N216" s="161">
        <f t="shared" si="22"/>
        <v>207</v>
      </c>
      <c r="O216" s="161">
        <f>IF(OR(N215=0,N215=""),"",IF($C$7&lt;system3!I215,"",system3!I215))</f>
        <v>18</v>
      </c>
      <c r="P216" s="162">
        <f t="shared" si="23"/>
        <v>48580</v>
      </c>
      <c r="Q216" s="163">
        <f>IF(OR(N215=0,N215="",O216=""),"",IF(N216&lt;0,"",VLOOKUP(O216,system3!$A$2:$B$36,2,FALSE)))</f>
        <v>1.55E-2</v>
      </c>
      <c r="R216" s="164">
        <f t="shared" si="24"/>
        <v>20693308</v>
      </c>
      <c r="S216" s="164">
        <f>IF(OR(N215=0,N215="",O216=""),"",IF(R216&lt;VLOOKUP(O216,system3!$A$2:$F$36,6,FALSE),R216,VLOOKUP(O216,system3!$A$2:$F$36,6,FALSE)))</f>
        <v>113991</v>
      </c>
      <c r="T216" s="164">
        <f t="shared" si="25"/>
        <v>26728</v>
      </c>
      <c r="U216" s="164">
        <f t="shared" si="26"/>
        <v>87263</v>
      </c>
      <c r="V216" s="164">
        <f t="shared" si="27"/>
        <v>0</v>
      </c>
      <c r="W216" s="250"/>
      <c r="X216" s="33">
        <v>0</v>
      </c>
      <c r="Y216" s="264"/>
      <c r="Z216" s="7"/>
    </row>
    <row r="217" spans="13:26" x14ac:dyDescent="0.2">
      <c r="M217" s="36">
        <v>215</v>
      </c>
      <c r="N217" s="51">
        <f t="shared" si="22"/>
        <v>206</v>
      </c>
      <c r="O217" s="51">
        <f>IF(OR(N216=0,N216=""),"",IF($C$7&lt;system3!I216,"",system3!I216))</f>
        <v>18</v>
      </c>
      <c r="P217" s="125">
        <f t="shared" si="23"/>
        <v>48611</v>
      </c>
      <c r="Q217" s="52">
        <f>IF(OR(N216=0,N216="",O217=""),"",IF(N217&lt;0,"",VLOOKUP(O217,system3!$A$2:$B$36,2,FALSE)))</f>
        <v>1.55E-2</v>
      </c>
      <c r="R217" s="53">
        <f t="shared" si="24"/>
        <v>20606045</v>
      </c>
      <c r="S217" s="53">
        <f>IF(OR(N216=0,N216="",O217=""),"",IF(R217&lt;VLOOKUP(O217,system3!$A$2:$F$36,6,FALSE),R217,VLOOKUP(O217,system3!$A$2:$F$36,6,FALSE)))</f>
        <v>113991</v>
      </c>
      <c r="T217" s="53">
        <f t="shared" si="25"/>
        <v>26616</v>
      </c>
      <c r="U217" s="53">
        <f t="shared" si="26"/>
        <v>87375</v>
      </c>
      <c r="V217" s="53">
        <f t="shared" si="27"/>
        <v>0</v>
      </c>
      <c r="W217" s="250"/>
      <c r="X217" s="33">
        <v>0</v>
      </c>
      <c r="Y217" s="264"/>
      <c r="Z217" s="7"/>
    </row>
    <row r="218" spans="13:26" x14ac:dyDescent="0.2">
      <c r="M218" s="165">
        <v>216</v>
      </c>
      <c r="N218" s="166">
        <f t="shared" si="22"/>
        <v>205</v>
      </c>
      <c r="O218" s="166">
        <f>IF(OR(N217=0,N217=""),"",IF($C$7&lt;system3!I217,"",system3!I217))</f>
        <v>18</v>
      </c>
      <c r="P218" s="167">
        <f t="shared" si="23"/>
        <v>48639</v>
      </c>
      <c r="Q218" s="168">
        <f>IF(OR(N217=0,N217="",O218=""),"",IF(N218&lt;0,"",VLOOKUP(O218,system3!$A$2:$B$36,2,FALSE)))</f>
        <v>1.55E-2</v>
      </c>
      <c r="R218" s="169">
        <f t="shared" si="24"/>
        <v>20518670</v>
      </c>
      <c r="S218" s="169">
        <f>IF(OR(N217=0,N217="",O218=""),"",IF(R218&lt;VLOOKUP(O218,system3!$A$2:$F$36,6,FALSE),R218,VLOOKUP(O218,system3!$A$2:$F$36,6,FALSE)))</f>
        <v>113991</v>
      </c>
      <c r="T218" s="169">
        <f t="shared" si="25"/>
        <v>26503</v>
      </c>
      <c r="U218" s="169">
        <f t="shared" si="26"/>
        <v>87488</v>
      </c>
      <c r="V218" s="169">
        <f t="shared" si="27"/>
        <v>0</v>
      </c>
      <c r="W218" s="251"/>
      <c r="X218" s="34">
        <v>0</v>
      </c>
      <c r="Y218" s="265"/>
      <c r="Z218" s="7"/>
    </row>
    <row r="219" spans="13:26" x14ac:dyDescent="0.2">
      <c r="M219" s="35">
        <v>217</v>
      </c>
      <c r="N219" s="48">
        <f t="shared" si="22"/>
        <v>204</v>
      </c>
      <c r="O219" s="48">
        <f>IF(OR(N218=0,N218=""),"",IF($C$7&lt;system3!I218,"",system3!I218))</f>
        <v>19</v>
      </c>
      <c r="P219" s="123">
        <f t="shared" si="23"/>
        <v>48670</v>
      </c>
      <c r="Q219" s="49">
        <f>IF(OR(N218=0,N218="",O219=""),"",IF(N219&lt;0,"",VLOOKUP(O219,system3!$A$2:$B$36,2,FALSE)))</f>
        <v>1.55E-2</v>
      </c>
      <c r="R219" s="50">
        <f t="shared" si="24"/>
        <v>20431182</v>
      </c>
      <c r="S219" s="50">
        <f>IF(OR(N218=0,N218="",O219=""),"",IF(R219&lt;VLOOKUP(O219,system3!$A$2:$F$36,6,FALSE),R219,VLOOKUP(O219,system3!$A$2:$F$36,6,FALSE)))</f>
        <v>113991</v>
      </c>
      <c r="T219" s="50">
        <f t="shared" si="25"/>
        <v>26390</v>
      </c>
      <c r="U219" s="50">
        <f t="shared" si="26"/>
        <v>87601</v>
      </c>
      <c r="V219" s="50">
        <f t="shared" si="27"/>
        <v>0</v>
      </c>
      <c r="W219" s="249">
        <f>IF(ISNA(VLOOKUP(O219,$B$28:$C$62,2,FALSE)),0,VLOOKUP(O219,$B$28:$C$62,2,FALSE))</f>
        <v>0</v>
      </c>
      <c r="X219" s="32">
        <v>0</v>
      </c>
      <c r="Y219" s="260">
        <f>IF(O219="","",ROUND(system3!$AJ$5/100*R219,-2))</f>
        <v>111800</v>
      </c>
      <c r="Z219" s="7"/>
    </row>
    <row r="220" spans="13:26" x14ac:dyDescent="0.2">
      <c r="M220" s="37">
        <v>218</v>
      </c>
      <c r="N220" s="38">
        <f t="shared" si="22"/>
        <v>203</v>
      </c>
      <c r="O220" s="38">
        <f>IF(OR(N219=0,N219=""),"",IF($C$7&lt;system3!I219,"",system3!I219))</f>
        <v>19</v>
      </c>
      <c r="P220" s="124">
        <f t="shared" si="23"/>
        <v>48700</v>
      </c>
      <c r="Q220" s="39">
        <f>IF(OR(N219=0,N219="",O220=""),"",IF(N220&lt;0,"",VLOOKUP(O220,system3!$A$2:$B$36,2,FALSE)))</f>
        <v>1.55E-2</v>
      </c>
      <c r="R220" s="40">
        <f t="shared" si="24"/>
        <v>20343581</v>
      </c>
      <c r="S220" s="40">
        <f>IF(OR(N219=0,N219="",O220=""),"",IF(R220&lt;VLOOKUP(O220,system3!$A$2:$F$36,6,FALSE),R220,VLOOKUP(O220,system3!$A$2:$F$36,6,FALSE)))</f>
        <v>113991</v>
      </c>
      <c r="T220" s="40">
        <f t="shared" si="25"/>
        <v>26277</v>
      </c>
      <c r="U220" s="40">
        <f t="shared" si="26"/>
        <v>87714</v>
      </c>
      <c r="V220" s="40">
        <f t="shared" si="27"/>
        <v>0</v>
      </c>
      <c r="W220" s="250"/>
      <c r="X220" s="33">
        <v>0</v>
      </c>
      <c r="Y220" s="261"/>
      <c r="Z220" s="7"/>
    </row>
    <row r="221" spans="13:26" x14ac:dyDescent="0.2">
      <c r="M221" s="36">
        <v>219</v>
      </c>
      <c r="N221" s="51">
        <f t="shared" si="22"/>
        <v>202</v>
      </c>
      <c r="O221" s="51">
        <f>IF(OR(N220=0,N220=""),"",IF($C$7&lt;system3!I220,"",system3!I220))</f>
        <v>19</v>
      </c>
      <c r="P221" s="125">
        <f t="shared" si="23"/>
        <v>48731</v>
      </c>
      <c r="Q221" s="52">
        <f>IF(OR(N220=0,N220="",O221=""),"",IF(N221&lt;0,"",VLOOKUP(O221,system3!$A$2:$B$36,2,FALSE)))</f>
        <v>1.55E-2</v>
      </c>
      <c r="R221" s="53">
        <f t="shared" si="24"/>
        <v>20255867</v>
      </c>
      <c r="S221" s="53">
        <f>IF(OR(N220=0,N220="",O221=""),"",IF(R221&lt;VLOOKUP(O221,system3!$A$2:$F$36,6,FALSE),R221,VLOOKUP(O221,system3!$A$2:$F$36,6,FALSE)))</f>
        <v>113991</v>
      </c>
      <c r="T221" s="53">
        <f t="shared" si="25"/>
        <v>26163</v>
      </c>
      <c r="U221" s="53">
        <f t="shared" si="26"/>
        <v>87828</v>
      </c>
      <c r="V221" s="53">
        <f t="shared" si="27"/>
        <v>0</v>
      </c>
      <c r="W221" s="250"/>
      <c r="X221" s="33">
        <v>0</v>
      </c>
      <c r="Y221" s="261"/>
      <c r="Z221" s="7"/>
    </row>
    <row r="222" spans="13:26" x14ac:dyDescent="0.2">
      <c r="M222" s="37">
        <v>220</v>
      </c>
      <c r="N222" s="38">
        <f t="shared" si="22"/>
        <v>201</v>
      </c>
      <c r="O222" s="38">
        <f>IF(OR(N221=0,N221=""),"",IF($C$7&lt;system3!I221,"",system3!I221))</f>
        <v>19</v>
      </c>
      <c r="P222" s="124">
        <f t="shared" si="23"/>
        <v>48761</v>
      </c>
      <c r="Q222" s="39">
        <f>IF(OR(N221=0,N221="",O222=""),"",IF(N222&lt;0,"",VLOOKUP(O222,system3!$A$2:$B$36,2,FALSE)))</f>
        <v>1.55E-2</v>
      </c>
      <c r="R222" s="40">
        <f t="shared" si="24"/>
        <v>20168039</v>
      </c>
      <c r="S222" s="40">
        <f>IF(OR(N221=0,N221="",O222=""),"",IF(R222&lt;VLOOKUP(O222,system3!$A$2:$F$36,6,FALSE),R222,VLOOKUP(O222,system3!$A$2:$F$36,6,FALSE)))</f>
        <v>113991</v>
      </c>
      <c r="T222" s="40">
        <f t="shared" si="25"/>
        <v>26050</v>
      </c>
      <c r="U222" s="40">
        <f t="shared" si="26"/>
        <v>87941</v>
      </c>
      <c r="V222" s="40">
        <f t="shared" si="27"/>
        <v>0</v>
      </c>
      <c r="W222" s="250"/>
      <c r="X222" s="33">
        <v>0</v>
      </c>
      <c r="Y222" s="261"/>
      <c r="Z222" s="7"/>
    </row>
    <row r="223" spans="13:26" x14ac:dyDescent="0.2">
      <c r="M223" s="36">
        <v>221</v>
      </c>
      <c r="N223" s="51">
        <f t="shared" si="22"/>
        <v>200</v>
      </c>
      <c r="O223" s="51">
        <f>IF(OR(N222=0,N222=""),"",IF($C$7&lt;system3!I222,"",system3!I222))</f>
        <v>19</v>
      </c>
      <c r="P223" s="125">
        <f t="shared" si="23"/>
        <v>48792</v>
      </c>
      <c r="Q223" s="52">
        <f>IF(OR(N222=0,N222="",O223=""),"",IF(N223&lt;0,"",VLOOKUP(O223,system3!$A$2:$B$36,2,FALSE)))</f>
        <v>1.55E-2</v>
      </c>
      <c r="R223" s="53">
        <f t="shared" si="24"/>
        <v>20080098</v>
      </c>
      <c r="S223" s="53">
        <f>IF(OR(N222=0,N222="",O223=""),"",IF(R223&lt;VLOOKUP(O223,system3!$A$2:$F$36,6,FALSE),R223,VLOOKUP(O223,system3!$A$2:$F$36,6,FALSE)))</f>
        <v>113991</v>
      </c>
      <c r="T223" s="53">
        <f t="shared" si="25"/>
        <v>25936</v>
      </c>
      <c r="U223" s="53">
        <f t="shared" si="26"/>
        <v>88055</v>
      </c>
      <c r="V223" s="53">
        <f t="shared" si="27"/>
        <v>0</v>
      </c>
      <c r="W223" s="250"/>
      <c r="X223" s="33">
        <v>0</v>
      </c>
      <c r="Y223" s="261"/>
      <c r="Z223" s="7"/>
    </row>
    <row r="224" spans="13:26" x14ac:dyDescent="0.2">
      <c r="M224" s="37">
        <v>222</v>
      </c>
      <c r="N224" s="38">
        <f t="shared" si="22"/>
        <v>199</v>
      </c>
      <c r="O224" s="38">
        <f>IF(OR(N223=0,N223=""),"",IF($C$7&lt;system3!I223,"",system3!I223))</f>
        <v>19</v>
      </c>
      <c r="P224" s="124">
        <f t="shared" si="23"/>
        <v>48823</v>
      </c>
      <c r="Q224" s="39">
        <f>IF(OR(N223=0,N223="",O224=""),"",IF(N224&lt;0,"",VLOOKUP(O224,system3!$A$2:$B$36,2,FALSE)))</f>
        <v>1.55E-2</v>
      </c>
      <c r="R224" s="40">
        <f t="shared" si="24"/>
        <v>19992043</v>
      </c>
      <c r="S224" s="40">
        <f>IF(OR(N223=0,N223="",O224=""),"",IF(R224&lt;VLOOKUP(O224,system3!$A$2:$F$36,6,FALSE),R224,VLOOKUP(O224,system3!$A$2:$F$36,6,FALSE)))</f>
        <v>113991</v>
      </c>
      <c r="T224" s="40">
        <f t="shared" si="25"/>
        <v>25823</v>
      </c>
      <c r="U224" s="40">
        <f t="shared" si="26"/>
        <v>88168</v>
      </c>
      <c r="V224" s="40">
        <f t="shared" si="27"/>
        <v>0</v>
      </c>
      <c r="W224" s="250"/>
      <c r="X224" s="33">
        <v>0</v>
      </c>
      <c r="Y224" s="261"/>
      <c r="Z224" s="7"/>
    </row>
    <row r="225" spans="13:26" x14ac:dyDescent="0.2">
      <c r="M225" s="36">
        <v>223</v>
      </c>
      <c r="N225" s="51">
        <f t="shared" si="22"/>
        <v>198</v>
      </c>
      <c r="O225" s="51">
        <f>IF(OR(N224=0,N224=""),"",IF($C$7&lt;system3!I224,"",system3!I224))</f>
        <v>19</v>
      </c>
      <c r="P225" s="125">
        <f t="shared" si="23"/>
        <v>48853</v>
      </c>
      <c r="Q225" s="52">
        <f>IF(OR(N224=0,N224="",O225=""),"",IF(N225&lt;0,"",VLOOKUP(O225,system3!$A$2:$B$36,2,FALSE)))</f>
        <v>1.55E-2</v>
      </c>
      <c r="R225" s="53">
        <f t="shared" si="24"/>
        <v>19903875</v>
      </c>
      <c r="S225" s="53">
        <f>IF(OR(N224=0,N224="",O225=""),"",IF(R225&lt;VLOOKUP(O225,system3!$A$2:$F$36,6,FALSE),R225,VLOOKUP(O225,system3!$A$2:$F$36,6,FALSE)))</f>
        <v>113991</v>
      </c>
      <c r="T225" s="53">
        <f t="shared" si="25"/>
        <v>25709</v>
      </c>
      <c r="U225" s="53">
        <f t="shared" si="26"/>
        <v>88282</v>
      </c>
      <c r="V225" s="53">
        <f t="shared" si="27"/>
        <v>0</v>
      </c>
      <c r="W225" s="250"/>
      <c r="X225" s="33">
        <v>0</v>
      </c>
      <c r="Y225" s="261"/>
      <c r="Z225" s="7"/>
    </row>
    <row r="226" spans="13:26" x14ac:dyDescent="0.2">
      <c r="M226" s="37">
        <v>224</v>
      </c>
      <c r="N226" s="38">
        <f t="shared" si="22"/>
        <v>197</v>
      </c>
      <c r="O226" s="38">
        <f>IF(OR(N225=0,N225=""),"",IF($C$7&lt;system3!I225,"",system3!I225))</f>
        <v>19</v>
      </c>
      <c r="P226" s="124">
        <f t="shared" si="23"/>
        <v>48884</v>
      </c>
      <c r="Q226" s="39">
        <f>IF(OR(N225=0,N225="",O226=""),"",IF(N226&lt;0,"",VLOOKUP(O226,system3!$A$2:$B$36,2,FALSE)))</f>
        <v>1.55E-2</v>
      </c>
      <c r="R226" s="40">
        <f t="shared" si="24"/>
        <v>19815593</v>
      </c>
      <c r="S226" s="40">
        <f>IF(OR(N225=0,N225="",O226=""),"",IF(R226&lt;VLOOKUP(O226,system3!$A$2:$F$36,6,FALSE),R226,VLOOKUP(O226,system3!$A$2:$F$36,6,FALSE)))</f>
        <v>113991</v>
      </c>
      <c r="T226" s="40">
        <f t="shared" si="25"/>
        <v>25595</v>
      </c>
      <c r="U226" s="40">
        <f t="shared" si="26"/>
        <v>88396</v>
      </c>
      <c r="V226" s="40">
        <f t="shared" si="27"/>
        <v>0</v>
      </c>
      <c r="W226" s="250"/>
      <c r="X226" s="33">
        <v>0</v>
      </c>
      <c r="Y226" s="261"/>
      <c r="Z226" s="7"/>
    </row>
    <row r="227" spans="13:26" x14ac:dyDescent="0.2">
      <c r="M227" s="36">
        <v>225</v>
      </c>
      <c r="N227" s="51">
        <f t="shared" si="22"/>
        <v>196</v>
      </c>
      <c r="O227" s="51">
        <f>IF(OR(N226=0,N226=""),"",IF($C$7&lt;system3!I226,"",system3!I226))</f>
        <v>19</v>
      </c>
      <c r="P227" s="125">
        <f t="shared" si="23"/>
        <v>48914</v>
      </c>
      <c r="Q227" s="52">
        <f>IF(OR(N226=0,N226="",O227=""),"",IF(N227&lt;0,"",VLOOKUP(O227,system3!$A$2:$B$36,2,FALSE)))</f>
        <v>1.55E-2</v>
      </c>
      <c r="R227" s="53">
        <f t="shared" si="24"/>
        <v>19727197</v>
      </c>
      <c r="S227" s="53">
        <f>IF(OR(N226=0,N226="",O227=""),"",IF(R227&lt;VLOOKUP(O227,system3!$A$2:$F$36,6,FALSE),R227,VLOOKUP(O227,system3!$A$2:$F$36,6,FALSE)))</f>
        <v>113991</v>
      </c>
      <c r="T227" s="53">
        <f t="shared" si="25"/>
        <v>25480</v>
      </c>
      <c r="U227" s="53">
        <f t="shared" si="26"/>
        <v>88511</v>
      </c>
      <c r="V227" s="53">
        <f t="shared" si="27"/>
        <v>0</v>
      </c>
      <c r="W227" s="250"/>
      <c r="X227" s="33">
        <v>0</v>
      </c>
      <c r="Y227" s="261"/>
      <c r="Z227" s="7"/>
    </row>
    <row r="228" spans="13:26" x14ac:dyDescent="0.2">
      <c r="M228" s="37">
        <v>226</v>
      </c>
      <c r="N228" s="38">
        <f t="shared" si="22"/>
        <v>195</v>
      </c>
      <c r="O228" s="38">
        <f>IF(OR(N227=0,N227=""),"",IF($C$7&lt;system3!I227,"",system3!I227))</f>
        <v>19</v>
      </c>
      <c r="P228" s="124">
        <f t="shared" si="23"/>
        <v>48945</v>
      </c>
      <c r="Q228" s="39">
        <f>IF(OR(N227=0,N227="",O228=""),"",IF(N228&lt;0,"",VLOOKUP(O228,system3!$A$2:$B$36,2,FALSE)))</f>
        <v>1.55E-2</v>
      </c>
      <c r="R228" s="40">
        <f t="shared" si="24"/>
        <v>19638686</v>
      </c>
      <c r="S228" s="40">
        <f>IF(OR(N227=0,N227="",O228=""),"",IF(R228&lt;VLOOKUP(O228,system3!$A$2:$F$36,6,FALSE),R228,VLOOKUP(O228,system3!$A$2:$F$36,6,FALSE)))</f>
        <v>113991</v>
      </c>
      <c r="T228" s="40">
        <f t="shared" si="25"/>
        <v>25366</v>
      </c>
      <c r="U228" s="40">
        <f t="shared" si="26"/>
        <v>88625</v>
      </c>
      <c r="V228" s="40">
        <f t="shared" si="27"/>
        <v>0</v>
      </c>
      <c r="W228" s="250"/>
      <c r="X228" s="33">
        <v>0</v>
      </c>
      <c r="Y228" s="261"/>
      <c r="Z228" s="7"/>
    </row>
    <row r="229" spans="13:26" x14ac:dyDescent="0.2">
      <c r="M229" s="36">
        <v>227</v>
      </c>
      <c r="N229" s="51">
        <f t="shared" si="22"/>
        <v>194</v>
      </c>
      <c r="O229" s="51">
        <f>IF(OR(N228=0,N228=""),"",IF($C$7&lt;system3!I228,"",system3!I228))</f>
        <v>19</v>
      </c>
      <c r="P229" s="125">
        <f t="shared" si="23"/>
        <v>48976</v>
      </c>
      <c r="Q229" s="52">
        <f>IF(OR(N228=0,N228="",O229=""),"",IF(N229&lt;0,"",VLOOKUP(O229,system3!$A$2:$B$36,2,FALSE)))</f>
        <v>1.55E-2</v>
      </c>
      <c r="R229" s="53">
        <f t="shared" si="24"/>
        <v>19550061</v>
      </c>
      <c r="S229" s="53">
        <f>IF(OR(N228=0,N228="",O229=""),"",IF(R229&lt;VLOOKUP(O229,system3!$A$2:$F$36,6,FALSE),R229,VLOOKUP(O229,system3!$A$2:$F$36,6,FALSE)))</f>
        <v>113991</v>
      </c>
      <c r="T229" s="53">
        <f t="shared" si="25"/>
        <v>25252</v>
      </c>
      <c r="U229" s="53">
        <f t="shared" si="26"/>
        <v>88739</v>
      </c>
      <c r="V229" s="53">
        <f t="shared" si="27"/>
        <v>0</v>
      </c>
      <c r="W229" s="250"/>
      <c r="X229" s="33">
        <v>0</v>
      </c>
      <c r="Y229" s="261"/>
      <c r="Z229" s="7"/>
    </row>
    <row r="230" spans="13:26" x14ac:dyDescent="0.2">
      <c r="M230" s="41">
        <v>228</v>
      </c>
      <c r="N230" s="42">
        <f t="shared" si="22"/>
        <v>193</v>
      </c>
      <c r="O230" s="42">
        <f>IF(OR(N229=0,N229=""),"",IF($C$7&lt;system3!I229,"",system3!I229))</f>
        <v>19</v>
      </c>
      <c r="P230" s="126">
        <f t="shared" si="23"/>
        <v>49004</v>
      </c>
      <c r="Q230" s="43">
        <f>IF(OR(N229=0,N229="",O230=""),"",IF(N230&lt;0,"",VLOOKUP(O230,system3!$A$2:$B$36,2,FALSE)))</f>
        <v>1.55E-2</v>
      </c>
      <c r="R230" s="44">
        <f t="shared" si="24"/>
        <v>19461322</v>
      </c>
      <c r="S230" s="44">
        <f>IF(OR(N229=0,N229="",O230=""),"",IF(R230&lt;VLOOKUP(O230,system3!$A$2:$F$36,6,FALSE),R230,VLOOKUP(O230,system3!$A$2:$F$36,6,FALSE)))</f>
        <v>113991</v>
      </c>
      <c r="T230" s="44">
        <f t="shared" si="25"/>
        <v>25137</v>
      </c>
      <c r="U230" s="44">
        <f t="shared" si="26"/>
        <v>88854</v>
      </c>
      <c r="V230" s="44">
        <f t="shared" si="27"/>
        <v>0</v>
      </c>
      <c r="W230" s="251"/>
      <c r="X230" s="34">
        <v>0</v>
      </c>
      <c r="Y230" s="262"/>
      <c r="Z230" s="7"/>
    </row>
    <row r="231" spans="13:26" x14ac:dyDescent="0.2">
      <c r="M231" s="35">
        <v>229</v>
      </c>
      <c r="N231" s="48">
        <f t="shared" si="22"/>
        <v>192</v>
      </c>
      <c r="O231" s="48">
        <f>IF(OR(N230=0,N230=""),"",IF($C$7&lt;system3!I230,"",system3!I230))</f>
        <v>20</v>
      </c>
      <c r="P231" s="123">
        <f t="shared" si="23"/>
        <v>49035</v>
      </c>
      <c r="Q231" s="49">
        <f>IF(OR(N230=0,N230="",O231=""),"",IF(N231&lt;0,"",VLOOKUP(O231,system3!$A$2:$B$36,2,FALSE)))</f>
        <v>1.55E-2</v>
      </c>
      <c r="R231" s="50">
        <f t="shared" si="24"/>
        <v>19372468</v>
      </c>
      <c r="S231" s="50">
        <f>IF(OR(N230=0,N230="",O231=""),"",IF(R231&lt;VLOOKUP(O231,system3!$A$2:$F$36,6,FALSE),R231,VLOOKUP(O231,system3!$A$2:$F$36,6,FALSE)))</f>
        <v>113991</v>
      </c>
      <c r="T231" s="50">
        <f t="shared" si="25"/>
        <v>25022</v>
      </c>
      <c r="U231" s="50">
        <f t="shared" si="26"/>
        <v>88969</v>
      </c>
      <c r="V231" s="50">
        <f t="shared" si="27"/>
        <v>0</v>
      </c>
      <c r="W231" s="249">
        <f>IF(ISNA(VLOOKUP(O231,$B$28:$C$62,2,FALSE)),0,VLOOKUP(O231,$B$28:$C$62,2,FALSE))</f>
        <v>0</v>
      </c>
      <c r="X231" s="32">
        <v>0</v>
      </c>
      <c r="Y231" s="263">
        <f>IF(O231="","",ROUND(system3!$AJ$5/100*R231,-2))</f>
        <v>106000</v>
      </c>
      <c r="Z231" s="7"/>
    </row>
    <row r="232" spans="13:26" x14ac:dyDescent="0.2">
      <c r="M232" s="160">
        <v>230</v>
      </c>
      <c r="N232" s="161">
        <f t="shared" si="22"/>
        <v>191</v>
      </c>
      <c r="O232" s="161">
        <f>IF(OR(N231=0,N231=""),"",IF($C$7&lt;system3!I231,"",system3!I231))</f>
        <v>20</v>
      </c>
      <c r="P232" s="162">
        <f t="shared" si="23"/>
        <v>49065</v>
      </c>
      <c r="Q232" s="163">
        <f>IF(OR(N231=0,N231="",O232=""),"",IF(N232&lt;0,"",VLOOKUP(O232,system3!$A$2:$B$36,2,FALSE)))</f>
        <v>1.55E-2</v>
      </c>
      <c r="R232" s="164">
        <f t="shared" si="24"/>
        <v>19283499</v>
      </c>
      <c r="S232" s="164">
        <f>IF(OR(N231=0,N231="",O232=""),"",IF(R232&lt;VLOOKUP(O232,system3!$A$2:$F$36,6,FALSE),R232,VLOOKUP(O232,system3!$A$2:$F$36,6,FALSE)))</f>
        <v>113991</v>
      </c>
      <c r="T232" s="164">
        <f t="shared" si="25"/>
        <v>24907</v>
      </c>
      <c r="U232" s="164">
        <f t="shared" si="26"/>
        <v>89084</v>
      </c>
      <c r="V232" s="164">
        <f t="shared" si="27"/>
        <v>0</v>
      </c>
      <c r="W232" s="250"/>
      <c r="X232" s="33">
        <v>0</v>
      </c>
      <c r="Y232" s="264"/>
      <c r="Z232" s="7"/>
    </row>
    <row r="233" spans="13:26" x14ac:dyDescent="0.2">
      <c r="M233" s="36">
        <v>231</v>
      </c>
      <c r="N233" s="51">
        <f t="shared" si="22"/>
        <v>190</v>
      </c>
      <c r="O233" s="51">
        <f>IF(OR(N232=0,N232=""),"",IF($C$7&lt;system3!I232,"",system3!I232))</f>
        <v>20</v>
      </c>
      <c r="P233" s="125">
        <f t="shared" si="23"/>
        <v>49096</v>
      </c>
      <c r="Q233" s="52">
        <f>IF(OR(N232=0,N232="",O233=""),"",IF(N233&lt;0,"",VLOOKUP(O233,system3!$A$2:$B$36,2,FALSE)))</f>
        <v>1.55E-2</v>
      </c>
      <c r="R233" s="53">
        <f t="shared" si="24"/>
        <v>19194415</v>
      </c>
      <c r="S233" s="53">
        <f>IF(OR(N232=0,N232="",O233=""),"",IF(R233&lt;VLOOKUP(O233,system3!$A$2:$F$36,6,FALSE),R233,VLOOKUP(O233,system3!$A$2:$F$36,6,FALSE)))</f>
        <v>113991</v>
      </c>
      <c r="T233" s="53">
        <f t="shared" si="25"/>
        <v>24792</v>
      </c>
      <c r="U233" s="53">
        <f t="shared" si="26"/>
        <v>89199</v>
      </c>
      <c r="V233" s="53">
        <f t="shared" si="27"/>
        <v>0</v>
      </c>
      <c r="W233" s="250"/>
      <c r="X233" s="33">
        <v>0</v>
      </c>
      <c r="Y233" s="264"/>
      <c r="Z233" s="7"/>
    </row>
    <row r="234" spans="13:26" x14ac:dyDescent="0.2">
      <c r="M234" s="160">
        <v>232</v>
      </c>
      <c r="N234" s="161">
        <f t="shared" si="22"/>
        <v>189</v>
      </c>
      <c r="O234" s="161">
        <f>IF(OR(N233=0,N233=""),"",IF($C$7&lt;system3!I233,"",system3!I233))</f>
        <v>20</v>
      </c>
      <c r="P234" s="162">
        <f t="shared" si="23"/>
        <v>49126</v>
      </c>
      <c r="Q234" s="163">
        <f>IF(OR(N233=0,N233="",O234=""),"",IF(N234&lt;0,"",VLOOKUP(O234,system3!$A$2:$B$36,2,FALSE)))</f>
        <v>1.55E-2</v>
      </c>
      <c r="R234" s="164">
        <f t="shared" si="24"/>
        <v>19105216</v>
      </c>
      <c r="S234" s="164">
        <f>IF(OR(N233=0,N233="",O234=""),"",IF(R234&lt;VLOOKUP(O234,system3!$A$2:$F$36,6,FALSE),R234,VLOOKUP(O234,system3!$A$2:$F$36,6,FALSE)))</f>
        <v>113991</v>
      </c>
      <c r="T234" s="164">
        <f t="shared" si="25"/>
        <v>24677</v>
      </c>
      <c r="U234" s="164">
        <f t="shared" si="26"/>
        <v>89314</v>
      </c>
      <c r="V234" s="164">
        <f t="shared" si="27"/>
        <v>0</v>
      </c>
      <c r="W234" s="250"/>
      <c r="X234" s="33">
        <v>0</v>
      </c>
      <c r="Y234" s="264"/>
      <c r="Z234" s="7"/>
    </row>
    <row r="235" spans="13:26" x14ac:dyDescent="0.2">
      <c r="M235" s="36">
        <v>233</v>
      </c>
      <c r="N235" s="51">
        <f t="shared" si="22"/>
        <v>188</v>
      </c>
      <c r="O235" s="51">
        <f>IF(OR(N234=0,N234=""),"",IF($C$7&lt;system3!I234,"",system3!I234))</f>
        <v>20</v>
      </c>
      <c r="P235" s="125">
        <f t="shared" si="23"/>
        <v>49157</v>
      </c>
      <c r="Q235" s="52">
        <f>IF(OR(N234=0,N234="",O235=""),"",IF(N235&lt;0,"",VLOOKUP(O235,system3!$A$2:$B$36,2,FALSE)))</f>
        <v>1.55E-2</v>
      </c>
      <c r="R235" s="53">
        <f t="shared" si="24"/>
        <v>19015902</v>
      </c>
      <c r="S235" s="53">
        <f>IF(OR(N234=0,N234="",O235=""),"",IF(R235&lt;VLOOKUP(O235,system3!$A$2:$F$36,6,FALSE),R235,VLOOKUP(O235,system3!$A$2:$F$36,6,FALSE)))</f>
        <v>113991</v>
      </c>
      <c r="T235" s="53">
        <f t="shared" si="25"/>
        <v>24562</v>
      </c>
      <c r="U235" s="53">
        <f t="shared" si="26"/>
        <v>89429</v>
      </c>
      <c r="V235" s="53">
        <f t="shared" si="27"/>
        <v>0</v>
      </c>
      <c r="W235" s="250"/>
      <c r="X235" s="33">
        <v>0</v>
      </c>
      <c r="Y235" s="264"/>
      <c r="Z235" s="7"/>
    </row>
    <row r="236" spans="13:26" x14ac:dyDescent="0.2">
      <c r="M236" s="160">
        <v>234</v>
      </c>
      <c r="N236" s="161">
        <f t="shared" si="22"/>
        <v>187</v>
      </c>
      <c r="O236" s="161">
        <f>IF(OR(N235=0,N235=""),"",IF($C$7&lt;system3!I235,"",system3!I235))</f>
        <v>20</v>
      </c>
      <c r="P236" s="162">
        <f t="shared" si="23"/>
        <v>49188</v>
      </c>
      <c r="Q236" s="163">
        <f>IF(OR(N235=0,N235="",O236=""),"",IF(N236&lt;0,"",VLOOKUP(O236,system3!$A$2:$B$36,2,FALSE)))</f>
        <v>1.55E-2</v>
      </c>
      <c r="R236" s="164">
        <f t="shared" si="24"/>
        <v>18926473</v>
      </c>
      <c r="S236" s="164">
        <f>IF(OR(N235=0,N235="",O236=""),"",IF(R236&lt;VLOOKUP(O236,system3!$A$2:$F$36,6,FALSE),R236,VLOOKUP(O236,system3!$A$2:$F$36,6,FALSE)))</f>
        <v>113991</v>
      </c>
      <c r="T236" s="164">
        <f t="shared" si="25"/>
        <v>24446</v>
      </c>
      <c r="U236" s="164">
        <f t="shared" si="26"/>
        <v>89545</v>
      </c>
      <c r="V236" s="164">
        <f t="shared" si="27"/>
        <v>0</v>
      </c>
      <c r="W236" s="250"/>
      <c r="X236" s="33">
        <v>0</v>
      </c>
      <c r="Y236" s="264"/>
      <c r="Z236" s="7"/>
    </row>
    <row r="237" spans="13:26" x14ac:dyDescent="0.2">
      <c r="M237" s="36">
        <v>235</v>
      </c>
      <c r="N237" s="51">
        <f t="shared" si="22"/>
        <v>186</v>
      </c>
      <c r="O237" s="51">
        <f>IF(OR(N236=0,N236=""),"",IF($C$7&lt;system3!I236,"",system3!I236))</f>
        <v>20</v>
      </c>
      <c r="P237" s="125">
        <f t="shared" si="23"/>
        <v>49218</v>
      </c>
      <c r="Q237" s="52">
        <f>IF(OR(N236=0,N236="",O237=""),"",IF(N237&lt;0,"",VLOOKUP(O237,system3!$A$2:$B$36,2,FALSE)))</f>
        <v>1.55E-2</v>
      </c>
      <c r="R237" s="53">
        <f t="shared" si="24"/>
        <v>18836928</v>
      </c>
      <c r="S237" s="53">
        <f>IF(OR(N236=0,N236="",O237=""),"",IF(R237&lt;VLOOKUP(O237,system3!$A$2:$F$36,6,FALSE),R237,VLOOKUP(O237,system3!$A$2:$F$36,6,FALSE)))</f>
        <v>113991</v>
      </c>
      <c r="T237" s="53">
        <f t="shared" si="25"/>
        <v>24331</v>
      </c>
      <c r="U237" s="53">
        <f t="shared" si="26"/>
        <v>89660</v>
      </c>
      <c r="V237" s="53">
        <f t="shared" si="27"/>
        <v>0</v>
      </c>
      <c r="W237" s="250"/>
      <c r="X237" s="33">
        <v>0</v>
      </c>
      <c r="Y237" s="264"/>
      <c r="Z237" s="7"/>
    </row>
    <row r="238" spans="13:26" x14ac:dyDescent="0.2">
      <c r="M238" s="160">
        <v>236</v>
      </c>
      <c r="N238" s="161">
        <f t="shared" si="22"/>
        <v>185</v>
      </c>
      <c r="O238" s="161">
        <f>IF(OR(N237=0,N237=""),"",IF($C$7&lt;system3!I237,"",system3!I237))</f>
        <v>20</v>
      </c>
      <c r="P238" s="162">
        <f t="shared" si="23"/>
        <v>49249</v>
      </c>
      <c r="Q238" s="163">
        <f>IF(OR(N237=0,N237="",O238=""),"",IF(N238&lt;0,"",VLOOKUP(O238,system3!$A$2:$B$36,2,FALSE)))</f>
        <v>1.55E-2</v>
      </c>
      <c r="R238" s="164">
        <f t="shared" si="24"/>
        <v>18747268</v>
      </c>
      <c r="S238" s="164">
        <f>IF(OR(N237=0,N237="",O238=""),"",IF(R238&lt;VLOOKUP(O238,system3!$A$2:$F$36,6,FALSE),R238,VLOOKUP(O238,system3!$A$2:$F$36,6,FALSE)))</f>
        <v>113991</v>
      </c>
      <c r="T238" s="164">
        <f t="shared" si="25"/>
        <v>24215</v>
      </c>
      <c r="U238" s="164">
        <f t="shared" si="26"/>
        <v>89776</v>
      </c>
      <c r="V238" s="164">
        <f t="shared" si="27"/>
        <v>0</v>
      </c>
      <c r="W238" s="250"/>
      <c r="X238" s="33">
        <v>0</v>
      </c>
      <c r="Y238" s="264"/>
      <c r="Z238" s="7"/>
    </row>
    <row r="239" spans="13:26" x14ac:dyDescent="0.2">
      <c r="M239" s="36">
        <v>237</v>
      </c>
      <c r="N239" s="51">
        <f t="shared" si="22"/>
        <v>184</v>
      </c>
      <c r="O239" s="51">
        <f>IF(OR(N238=0,N238=""),"",IF($C$7&lt;system3!I238,"",system3!I238))</f>
        <v>20</v>
      </c>
      <c r="P239" s="125">
        <f t="shared" si="23"/>
        <v>49279</v>
      </c>
      <c r="Q239" s="52">
        <f>IF(OR(N238=0,N238="",O239=""),"",IF(N239&lt;0,"",VLOOKUP(O239,system3!$A$2:$B$36,2,FALSE)))</f>
        <v>1.55E-2</v>
      </c>
      <c r="R239" s="53">
        <f t="shared" si="24"/>
        <v>18657492</v>
      </c>
      <c r="S239" s="53">
        <f>IF(OR(N238=0,N238="",O239=""),"",IF(R239&lt;VLOOKUP(O239,system3!$A$2:$F$36,6,FALSE),R239,VLOOKUP(O239,system3!$A$2:$F$36,6,FALSE)))</f>
        <v>113991</v>
      </c>
      <c r="T239" s="53">
        <f t="shared" si="25"/>
        <v>24099</v>
      </c>
      <c r="U239" s="53">
        <f t="shared" si="26"/>
        <v>89892</v>
      </c>
      <c r="V239" s="53">
        <f t="shared" si="27"/>
        <v>0</v>
      </c>
      <c r="W239" s="250"/>
      <c r="X239" s="33">
        <v>0</v>
      </c>
      <c r="Y239" s="264"/>
      <c r="Z239" s="7"/>
    </row>
    <row r="240" spans="13:26" x14ac:dyDescent="0.2">
      <c r="M240" s="160">
        <v>238</v>
      </c>
      <c r="N240" s="161">
        <f t="shared" si="22"/>
        <v>183</v>
      </c>
      <c r="O240" s="161">
        <f>IF(OR(N239=0,N239=""),"",IF($C$7&lt;system3!I239,"",system3!I239))</f>
        <v>20</v>
      </c>
      <c r="P240" s="162">
        <f t="shared" si="23"/>
        <v>49310</v>
      </c>
      <c r="Q240" s="163">
        <f>IF(OR(N239=0,N239="",O240=""),"",IF(N240&lt;0,"",VLOOKUP(O240,system3!$A$2:$B$36,2,FALSE)))</f>
        <v>1.55E-2</v>
      </c>
      <c r="R240" s="164">
        <f t="shared" si="24"/>
        <v>18567600</v>
      </c>
      <c r="S240" s="164">
        <f>IF(OR(N239=0,N239="",O240=""),"",IF(R240&lt;VLOOKUP(O240,system3!$A$2:$F$36,6,FALSE),R240,VLOOKUP(O240,system3!$A$2:$F$36,6,FALSE)))</f>
        <v>113991</v>
      </c>
      <c r="T240" s="164">
        <f t="shared" si="25"/>
        <v>23983</v>
      </c>
      <c r="U240" s="164">
        <f t="shared" si="26"/>
        <v>90008</v>
      </c>
      <c r="V240" s="164">
        <f t="shared" si="27"/>
        <v>0</v>
      </c>
      <c r="W240" s="250"/>
      <c r="X240" s="33">
        <v>0</v>
      </c>
      <c r="Y240" s="264"/>
      <c r="Z240" s="7"/>
    </row>
    <row r="241" spans="13:26" x14ac:dyDescent="0.2">
      <c r="M241" s="36">
        <v>239</v>
      </c>
      <c r="N241" s="51">
        <f t="shared" si="22"/>
        <v>182</v>
      </c>
      <c r="O241" s="51">
        <f>IF(OR(N240=0,N240=""),"",IF($C$7&lt;system3!I240,"",system3!I240))</f>
        <v>20</v>
      </c>
      <c r="P241" s="125">
        <f t="shared" si="23"/>
        <v>49341</v>
      </c>
      <c r="Q241" s="52">
        <f>IF(OR(N240=0,N240="",O241=""),"",IF(N241&lt;0,"",VLOOKUP(O241,system3!$A$2:$B$36,2,FALSE)))</f>
        <v>1.55E-2</v>
      </c>
      <c r="R241" s="53">
        <f t="shared" si="24"/>
        <v>18477592</v>
      </c>
      <c r="S241" s="53">
        <f>IF(OR(N240=0,N240="",O241=""),"",IF(R241&lt;VLOOKUP(O241,system3!$A$2:$F$36,6,FALSE),R241,VLOOKUP(O241,system3!$A$2:$F$36,6,FALSE)))</f>
        <v>113991</v>
      </c>
      <c r="T241" s="53">
        <f t="shared" si="25"/>
        <v>23866</v>
      </c>
      <c r="U241" s="53">
        <f t="shared" si="26"/>
        <v>90125</v>
      </c>
      <c r="V241" s="53">
        <f t="shared" si="27"/>
        <v>0</v>
      </c>
      <c r="W241" s="250"/>
      <c r="X241" s="33">
        <v>0</v>
      </c>
      <c r="Y241" s="264"/>
      <c r="Z241" s="7"/>
    </row>
    <row r="242" spans="13:26" ht="13.5" thickBot="1" x14ac:dyDescent="0.25">
      <c r="M242" s="170">
        <v>240</v>
      </c>
      <c r="N242" s="171">
        <f t="shared" si="22"/>
        <v>181</v>
      </c>
      <c r="O242" s="171">
        <f>IF(OR(N241=0,N241=""),"",IF($C$7&lt;system3!I241,"",system3!I241))</f>
        <v>20</v>
      </c>
      <c r="P242" s="172">
        <f t="shared" si="23"/>
        <v>49369</v>
      </c>
      <c r="Q242" s="173">
        <f>IF(OR(N241=0,N241="",O242=""),"",IF(N242&lt;0,"",VLOOKUP(O242,system3!$A$2:$B$36,2,FALSE)))</f>
        <v>1.55E-2</v>
      </c>
      <c r="R242" s="174">
        <f t="shared" si="24"/>
        <v>18387467</v>
      </c>
      <c r="S242" s="174">
        <f>IF(OR(N241=0,N241="",O242=""),"",IF(R242&lt;VLOOKUP(O242,system3!$A$2:$F$36,6,FALSE),R242,VLOOKUP(O242,system3!$A$2:$F$36,6,FALSE)))</f>
        <v>113991</v>
      </c>
      <c r="T242" s="174">
        <f t="shared" si="25"/>
        <v>23750</v>
      </c>
      <c r="U242" s="174">
        <f t="shared" si="26"/>
        <v>90241</v>
      </c>
      <c r="V242" s="174">
        <f t="shared" si="27"/>
        <v>0</v>
      </c>
      <c r="W242" s="252"/>
      <c r="X242" s="47">
        <v>0</v>
      </c>
      <c r="Y242" s="267"/>
      <c r="Z242" s="7"/>
    </row>
    <row r="243" spans="13:26" x14ac:dyDescent="0.2">
      <c r="M243" s="149">
        <v>241</v>
      </c>
      <c r="N243" s="150">
        <f t="shared" si="22"/>
        <v>180</v>
      </c>
      <c r="O243" s="150">
        <f>IF(OR(N242=0,N242=""),"",IF($C$7&lt;system3!I242,"",system3!I242))</f>
        <v>21</v>
      </c>
      <c r="P243" s="151">
        <f t="shared" si="23"/>
        <v>49400</v>
      </c>
      <c r="Q243" s="152">
        <f>IF(OR(N242=0,N242="",O243=""),"",IF(N243&lt;0,"",VLOOKUP(O243,system3!$A$2:$B$36,2,FALSE)))</f>
        <v>1.8499999999999999E-2</v>
      </c>
      <c r="R243" s="153">
        <f t="shared" si="24"/>
        <v>18297226</v>
      </c>
      <c r="S243" s="153">
        <f>IF(OR(N242=0,N242="",O243=""),"",IF(R243&lt;VLOOKUP(O243,system3!$A$2:$F$36,6,FALSE),R243,VLOOKUP(O243,system3!$A$2:$F$36,6,FALSE)))</f>
        <v>116484</v>
      </c>
      <c r="T243" s="153">
        <f t="shared" si="25"/>
        <v>28208</v>
      </c>
      <c r="U243" s="153">
        <f t="shared" si="26"/>
        <v>88276</v>
      </c>
      <c r="V243" s="153">
        <f t="shared" si="27"/>
        <v>0</v>
      </c>
      <c r="W243" s="250">
        <f>IF(ISNA(VLOOKUP(O243,$B$28:$C$62,2,FALSE)),0,VLOOKUP(O243,$B$28:$C$62,2,FALSE))</f>
        <v>0</v>
      </c>
      <c r="X243" s="154">
        <v>0</v>
      </c>
      <c r="Y243" s="261">
        <f>IF(O243="","",ROUND(system3!$AJ$5/100*R243,-2))</f>
        <v>100100</v>
      </c>
      <c r="Z243" s="7"/>
    </row>
    <row r="244" spans="13:26" x14ac:dyDescent="0.2">
      <c r="M244" s="37">
        <v>242</v>
      </c>
      <c r="N244" s="38">
        <f t="shared" si="22"/>
        <v>179</v>
      </c>
      <c r="O244" s="38">
        <f>IF(OR(N243=0,N243=""),"",IF($C$7&lt;system3!I243,"",system3!I243))</f>
        <v>21</v>
      </c>
      <c r="P244" s="124">
        <f t="shared" si="23"/>
        <v>49430</v>
      </c>
      <c r="Q244" s="39">
        <f>IF(OR(N243=0,N243="",O244=""),"",IF(N244&lt;0,"",VLOOKUP(O244,system3!$A$2:$B$36,2,FALSE)))</f>
        <v>1.8499999999999999E-2</v>
      </c>
      <c r="R244" s="40">
        <f t="shared" si="24"/>
        <v>18208950</v>
      </c>
      <c r="S244" s="40">
        <f>IF(OR(N243=0,N243="",O244=""),"",IF(R244&lt;VLOOKUP(O244,system3!$A$2:$F$36,6,FALSE),R244,VLOOKUP(O244,system3!$A$2:$F$36,6,FALSE)))</f>
        <v>116484</v>
      </c>
      <c r="T244" s="40">
        <f t="shared" si="25"/>
        <v>28072</v>
      </c>
      <c r="U244" s="40">
        <f t="shared" si="26"/>
        <v>88412</v>
      </c>
      <c r="V244" s="40">
        <f t="shared" si="27"/>
        <v>0</v>
      </c>
      <c r="W244" s="250"/>
      <c r="X244" s="33">
        <v>0</v>
      </c>
      <c r="Y244" s="261"/>
      <c r="Z244" s="7"/>
    </row>
    <row r="245" spans="13:26" x14ac:dyDescent="0.2">
      <c r="M245" s="36">
        <v>243</v>
      </c>
      <c r="N245" s="51">
        <f t="shared" si="22"/>
        <v>178</v>
      </c>
      <c r="O245" s="51">
        <f>IF(OR(N244=0,N244=""),"",IF($C$7&lt;system3!I244,"",system3!I244))</f>
        <v>21</v>
      </c>
      <c r="P245" s="125">
        <f t="shared" si="23"/>
        <v>49461</v>
      </c>
      <c r="Q245" s="52">
        <f>IF(OR(N244=0,N244="",O245=""),"",IF(N245&lt;0,"",VLOOKUP(O245,system3!$A$2:$B$36,2,FALSE)))</f>
        <v>1.8499999999999999E-2</v>
      </c>
      <c r="R245" s="53">
        <f t="shared" si="24"/>
        <v>18120538</v>
      </c>
      <c r="S245" s="53">
        <f>IF(OR(N244=0,N244="",O245=""),"",IF(R245&lt;VLOOKUP(O245,system3!$A$2:$F$36,6,FALSE),R245,VLOOKUP(O245,system3!$A$2:$F$36,6,FALSE)))</f>
        <v>116484</v>
      </c>
      <c r="T245" s="53">
        <f t="shared" si="25"/>
        <v>27935</v>
      </c>
      <c r="U245" s="53">
        <f t="shared" si="26"/>
        <v>88549</v>
      </c>
      <c r="V245" s="53">
        <f t="shared" si="27"/>
        <v>0</v>
      </c>
      <c r="W245" s="250"/>
      <c r="X245" s="33">
        <v>0</v>
      </c>
      <c r="Y245" s="261"/>
      <c r="Z245" s="7"/>
    </row>
    <row r="246" spans="13:26" x14ac:dyDescent="0.2">
      <c r="M246" s="37">
        <v>244</v>
      </c>
      <c r="N246" s="38">
        <f t="shared" si="22"/>
        <v>177</v>
      </c>
      <c r="O246" s="38">
        <f>IF(OR(N245=0,N245=""),"",IF($C$7&lt;system3!I245,"",system3!I245))</f>
        <v>21</v>
      </c>
      <c r="P246" s="124">
        <f t="shared" si="23"/>
        <v>49491</v>
      </c>
      <c r="Q246" s="39">
        <f>IF(OR(N245=0,N245="",O246=""),"",IF(N246&lt;0,"",VLOOKUP(O246,system3!$A$2:$B$36,2,FALSE)))</f>
        <v>1.8499999999999999E-2</v>
      </c>
      <c r="R246" s="40">
        <f t="shared" si="24"/>
        <v>18031989</v>
      </c>
      <c r="S246" s="40">
        <f>IF(OR(N245=0,N245="",O246=""),"",IF(R246&lt;VLOOKUP(O246,system3!$A$2:$F$36,6,FALSE),R246,VLOOKUP(O246,system3!$A$2:$F$36,6,FALSE)))</f>
        <v>116484</v>
      </c>
      <c r="T246" s="40">
        <f t="shared" si="25"/>
        <v>27799</v>
      </c>
      <c r="U246" s="40">
        <f t="shared" si="26"/>
        <v>88685</v>
      </c>
      <c r="V246" s="40">
        <f t="shared" si="27"/>
        <v>0</v>
      </c>
      <c r="W246" s="250"/>
      <c r="X246" s="33">
        <v>0</v>
      </c>
      <c r="Y246" s="261"/>
      <c r="Z246" s="7"/>
    </row>
    <row r="247" spans="13:26" x14ac:dyDescent="0.2">
      <c r="M247" s="36">
        <v>245</v>
      </c>
      <c r="N247" s="51">
        <f t="shared" si="22"/>
        <v>176</v>
      </c>
      <c r="O247" s="51">
        <f>IF(OR(N246=0,N246=""),"",IF($C$7&lt;system3!I246,"",system3!I246))</f>
        <v>21</v>
      </c>
      <c r="P247" s="125">
        <f t="shared" si="23"/>
        <v>49522</v>
      </c>
      <c r="Q247" s="52">
        <f>IF(OR(N246=0,N246="",O247=""),"",IF(N247&lt;0,"",VLOOKUP(O247,system3!$A$2:$B$36,2,FALSE)))</f>
        <v>1.8499999999999999E-2</v>
      </c>
      <c r="R247" s="53">
        <f t="shared" si="24"/>
        <v>17943304</v>
      </c>
      <c r="S247" s="53">
        <f>IF(OR(N246=0,N246="",O247=""),"",IF(R247&lt;VLOOKUP(O247,system3!$A$2:$F$36,6,FALSE),R247,VLOOKUP(O247,system3!$A$2:$F$36,6,FALSE)))</f>
        <v>116484</v>
      </c>
      <c r="T247" s="53">
        <f t="shared" si="25"/>
        <v>27662</v>
      </c>
      <c r="U247" s="53">
        <f t="shared" si="26"/>
        <v>88822</v>
      </c>
      <c r="V247" s="53">
        <f t="shared" si="27"/>
        <v>0</v>
      </c>
      <c r="W247" s="250"/>
      <c r="X247" s="33">
        <v>0</v>
      </c>
      <c r="Y247" s="261"/>
      <c r="Z247" s="7"/>
    </row>
    <row r="248" spans="13:26" x14ac:dyDescent="0.2">
      <c r="M248" s="37">
        <v>246</v>
      </c>
      <c r="N248" s="38">
        <f t="shared" si="22"/>
        <v>175</v>
      </c>
      <c r="O248" s="38">
        <f>IF(OR(N247=0,N247=""),"",IF($C$7&lt;system3!I247,"",system3!I247))</f>
        <v>21</v>
      </c>
      <c r="P248" s="124">
        <f t="shared" si="23"/>
        <v>49553</v>
      </c>
      <c r="Q248" s="39">
        <f>IF(OR(N247=0,N247="",O248=""),"",IF(N248&lt;0,"",VLOOKUP(O248,system3!$A$2:$B$36,2,FALSE)))</f>
        <v>1.8499999999999999E-2</v>
      </c>
      <c r="R248" s="40">
        <f t="shared" si="24"/>
        <v>17854482</v>
      </c>
      <c r="S248" s="40">
        <f>IF(OR(N247=0,N247="",O248=""),"",IF(R248&lt;VLOOKUP(O248,system3!$A$2:$F$36,6,FALSE),R248,VLOOKUP(O248,system3!$A$2:$F$36,6,FALSE)))</f>
        <v>116484</v>
      </c>
      <c r="T248" s="40">
        <f t="shared" si="25"/>
        <v>27525</v>
      </c>
      <c r="U248" s="40">
        <f t="shared" si="26"/>
        <v>88959</v>
      </c>
      <c r="V248" s="40">
        <f t="shared" si="27"/>
        <v>0</v>
      </c>
      <c r="W248" s="250"/>
      <c r="X248" s="33">
        <v>0</v>
      </c>
      <c r="Y248" s="261"/>
      <c r="Z248" s="7"/>
    </row>
    <row r="249" spans="13:26" x14ac:dyDescent="0.2">
      <c r="M249" s="36">
        <v>247</v>
      </c>
      <c r="N249" s="51">
        <f t="shared" si="22"/>
        <v>174</v>
      </c>
      <c r="O249" s="51">
        <f>IF(OR(N248=0,N248=""),"",IF($C$7&lt;system3!I248,"",system3!I248))</f>
        <v>21</v>
      </c>
      <c r="P249" s="125">
        <f t="shared" si="23"/>
        <v>49583</v>
      </c>
      <c r="Q249" s="52">
        <f>IF(OR(N248=0,N248="",O249=""),"",IF(N249&lt;0,"",VLOOKUP(O249,system3!$A$2:$B$36,2,FALSE)))</f>
        <v>1.8499999999999999E-2</v>
      </c>
      <c r="R249" s="53">
        <f t="shared" si="24"/>
        <v>17765523</v>
      </c>
      <c r="S249" s="53">
        <f>IF(OR(N248=0,N248="",O249=""),"",IF(R249&lt;VLOOKUP(O249,system3!$A$2:$F$36,6,FALSE),R249,VLOOKUP(O249,system3!$A$2:$F$36,6,FALSE)))</f>
        <v>116484</v>
      </c>
      <c r="T249" s="53">
        <f t="shared" si="25"/>
        <v>27388</v>
      </c>
      <c r="U249" s="53">
        <f t="shared" si="26"/>
        <v>89096</v>
      </c>
      <c r="V249" s="53">
        <f t="shared" si="27"/>
        <v>0</v>
      </c>
      <c r="W249" s="250"/>
      <c r="X249" s="33">
        <v>0</v>
      </c>
      <c r="Y249" s="261"/>
      <c r="Z249" s="7"/>
    </row>
    <row r="250" spans="13:26" x14ac:dyDescent="0.2">
      <c r="M250" s="37">
        <v>248</v>
      </c>
      <c r="N250" s="38">
        <f t="shared" si="22"/>
        <v>173</v>
      </c>
      <c r="O250" s="38">
        <f>IF(OR(N249=0,N249=""),"",IF($C$7&lt;system3!I249,"",system3!I249))</f>
        <v>21</v>
      </c>
      <c r="P250" s="124">
        <f t="shared" si="23"/>
        <v>49614</v>
      </c>
      <c r="Q250" s="39">
        <f>IF(OR(N249=0,N249="",O250=""),"",IF(N250&lt;0,"",VLOOKUP(O250,system3!$A$2:$B$36,2,FALSE)))</f>
        <v>1.8499999999999999E-2</v>
      </c>
      <c r="R250" s="40">
        <f t="shared" si="24"/>
        <v>17676427</v>
      </c>
      <c r="S250" s="40">
        <f>IF(OR(N249=0,N249="",O250=""),"",IF(R250&lt;VLOOKUP(O250,system3!$A$2:$F$36,6,FALSE),R250,VLOOKUP(O250,system3!$A$2:$F$36,6,FALSE)))</f>
        <v>116484</v>
      </c>
      <c r="T250" s="40">
        <f t="shared" si="25"/>
        <v>27251</v>
      </c>
      <c r="U250" s="40">
        <f t="shared" si="26"/>
        <v>89233</v>
      </c>
      <c r="V250" s="40">
        <f t="shared" si="27"/>
        <v>0</v>
      </c>
      <c r="W250" s="250"/>
      <c r="X250" s="33">
        <v>0</v>
      </c>
      <c r="Y250" s="261"/>
      <c r="Z250" s="7"/>
    </row>
    <row r="251" spans="13:26" x14ac:dyDescent="0.2">
      <c r="M251" s="36">
        <v>249</v>
      </c>
      <c r="N251" s="51">
        <f t="shared" si="22"/>
        <v>172</v>
      </c>
      <c r="O251" s="51">
        <f>IF(OR(N250=0,N250=""),"",IF($C$7&lt;system3!I250,"",system3!I250))</f>
        <v>21</v>
      </c>
      <c r="P251" s="125">
        <f t="shared" si="23"/>
        <v>49644</v>
      </c>
      <c r="Q251" s="52">
        <f>IF(OR(N250=0,N250="",O251=""),"",IF(N251&lt;0,"",VLOOKUP(O251,system3!$A$2:$B$36,2,FALSE)))</f>
        <v>1.8499999999999999E-2</v>
      </c>
      <c r="R251" s="53">
        <f t="shared" si="24"/>
        <v>17587194</v>
      </c>
      <c r="S251" s="53">
        <f>IF(OR(N250=0,N250="",O251=""),"",IF(R251&lt;VLOOKUP(O251,system3!$A$2:$F$36,6,FALSE),R251,VLOOKUP(O251,system3!$A$2:$F$36,6,FALSE)))</f>
        <v>116484</v>
      </c>
      <c r="T251" s="53">
        <f t="shared" si="25"/>
        <v>27113</v>
      </c>
      <c r="U251" s="53">
        <f t="shared" si="26"/>
        <v>89371</v>
      </c>
      <c r="V251" s="53">
        <f t="shared" si="27"/>
        <v>0</v>
      </c>
      <c r="W251" s="250"/>
      <c r="X251" s="33">
        <v>0</v>
      </c>
      <c r="Y251" s="261"/>
      <c r="Z251" s="7"/>
    </row>
    <row r="252" spans="13:26" x14ac:dyDescent="0.2">
      <c r="M252" s="37">
        <v>250</v>
      </c>
      <c r="N252" s="38">
        <f t="shared" si="22"/>
        <v>171</v>
      </c>
      <c r="O252" s="38">
        <f>IF(OR(N251=0,N251=""),"",IF($C$7&lt;system3!I251,"",system3!I251))</f>
        <v>21</v>
      </c>
      <c r="P252" s="124">
        <f t="shared" si="23"/>
        <v>49675</v>
      </c>
      <c r="Q252" s="39">
        <f>IF(OR(N251=0,N251="",O252=""),"",IF(N252&lt;0,"",VLOOKUP(O252,system3!$A$2:$B$36,2,FALSE)))</f>
        <v>1.8499999999999999E-2</v>
      </c>
      <c r="R252" s="40">
        <f t="shared" si="24"/>
        <v>17497823</v>
      </c>
      <c r="S252" s="40">
        <f>IF(OR(N251=0,N251="",O252=""),"",IF(R252&lt;VLOOKUP(O252,system3!$A$2:$F$36,6,FALSE),R252,VLOOKUP(O252,system3!$A$2:$F$36,6,FALSE)))</f>
        <v>116484</v>
      </c>
      <c r="T252" s="40">
        <f t="shared" si="25"/>
        <v>26975</v>
      </c>
      <c r="U252" s="40">
        <f t="shared" si="26"/>
        <v>89509</v>
      </c>
      <c r="V252" s="40">
        <f t="shared" si="27"/>
        <v>0</v>
      </c>
      <c r="W252" s="250"/>
      <c r="X252" s="33">
        <v>0</v>
      </c>
      <c r="Y252" s="261"/>
      <c r="Z252" s="7"/>
    </row>
    <row r="253" spans="13:26" x14ac:dyDescent="0.2">
      <c r="M253" s="36">
        <v>251</v>
      </c>
      <c r="N253" s="51">
        <f t="shared" si="22"/>
        <v>170</v>
      </c>
      <c r="O253" s="51">
        <f>IF(OR(N252=0,N252=""),"",IF($C$7&lt;system3!I252,"",system3!I252))</f>
        <v>21</v>
      </c>
      <c r="P253" s="125">
        <f t="shared" si="23"/>
        <v>49706</v>
      </c>
      <c r="Q253" s="52">
        <f>IF(OR(N252=0,N252="",O253=""),"",IF(N253&lt;0,"",VLOOKUP(O253,system3!$A$2:$B$36,2,FALSE)))</f>
        <v>1.8499999999999999E-2</v>
      </c>
      <c r="R253" s="53">
        <f t="shared" si="24"/>
        <v>17408314</v>
      </c>
      <c r="S253" s="53">
        <f>IF(OR(N252=0,N252="",O253=""),"",IF(R253&lt;VLOOKUP(O253,system3!$A$2:$F$36,6,FALSE),R253,VLOOKUP(O253,system3!$A$2:$F$36,6,FALSE)))</f>
        <v>116484</v>
      </c>
      <c r="T253" s="53">
        <f t="shared" si="25"/>
        <v>26837</v>
      </c>
      <c r="U253" s="53">
        <f t="shared" si="26"/>
        <v>89647</v>
      </c>
      <c r="V253" s="53">
        <f t="shared" si="27"/>
        <v>0</v>
      </c>
      <c r="W253" s="250"/>
      <c r="X253" s="33">
        <v>0</v>
      </c>
      <c r="Y253" s="261"/>
      <c r="Z253" s="7"/>
    </row>
    <row r="254" spans="13:26" x14ac:dyDescent="0.2">
      <c r="M254" s="41">
        <v>252</v>
      </c>
      <c r="N254" s="42">
        <f t="shared" si="22"/>
        <v>169</v>
      </c>
      <c r="O254" s="42">
        <f>IF(OR(N253=0,N253=""),"",IF($C$7&lt;system3!I253,"",system3!I253))</f>
        <v>21</v>
      </c>
      <c r="P254" s="126">
        <f t="shared" si="23"/>
        <v>49735</v>
      </c>
      <c r="Q254" s="43">
        <f>IF(OR(N253=0,N253="",O254=""),"",IF(N254&lt;0,"",VLOOKUP(O254,system3!$A$2:$B$36,2,FALSE)))</f>
        <v>1.8499999999999999E-2</v>
      </c>
      <c r="R254" s="44">
        <f t="shared" si="24"/>
        <v>17318667</v>
      </c>
      <c r="S254" s="44">
        <f>IF(OR(N253=0,N253="",O254=""),"",IF(R254&lt;VLOOKUP(O254,system3!$A$2:$F$36,6,FALSE),R254,VLOOKUP(O254,system3!$A$2:$F$36,6,FALSE)))</f>
        <v>116484</v>
      </c>
      <c r="T254" s="44">
        <f t="shared" si="25"/>
        <v>26699</v>
      </c>
      <c r="U254" s="44">
        <f t="shared" si="26"/>
        <v>89785</v>
      </c>
      <c r="V254" s="44">
        <f t="shared" si="27"/>
        <v>0</v>
      </c>
      <c r="W254" s="251"/>
      <c r="X254" s="34">
        <v>0</v>
      </c>
      <c r="Y254" s="262"/>
      <c r="Z254" s="7"/>
    </row>
    <row r="255" spans="13:26" x14ac:dyDescent="0.2">
      <c r="M255" s="35">
        <v>253</v>
      </c>
      <c r="N255" s="48">
        <f t="shared" si="22"/>
        <v>168</v>
      </c>
      <c r="O255" s="48">
        <f>IF(OR(N254=0,N254=""),"",IF($C$7&lt;system3!I254,"",system3!I254))</f>
        <v>22</v>
      </c>
      <c r="P255" s="123">
        <f t="shared" si="23"/>
        <v>49766</v>
      </c>
      <c r="Q255" s="49">
        <f>IF(OR(N254=0,N254="",O255=""),"",IF(N255&lt;0,"",VLOOKUP(O255,system3!$A$2:$B$36,2,FALSE)))</f>
        <v>1.8499999999999999E-2</v>
      </c>
      <c r="R255" s="50">
        <f t="shared" si="24"/>
        <v>17228882</v>
      </c>
      <c r="S255" s="50">
        <f>IF(OR(N254=0,N254="",O255=""),"",IF(R255&lt;VLOOKUP(O255,system3!$A$2:$F$36,6,FALSE),R255,VLOOKUP(O255,system3!$A$2:$F$36,6,FALSE)))</f>
        <v>116484</v>
      </c>
      <c r="T255" s="50">
        <f t="shared" si="25"/>
        <v>26561</v>
      </c>
      <c r="U255" s="50">
        <f t="shared" si="26"/>
        <v>89923</v>
      </c>
      <c r="V255" s="50">
        <f t="shared" si="27"/>
        <v>0</v>
      </c>
      <c r="W255" s="249">
        <f>IF(ISNA(VLOOKUP(O255,$B$28:$C$62,2,FALSE)),0,VLOOKUP(O255,$B$28:$C$62,2,FALSE))</f>
        <v>0</v>
      </c>
      <c r="X255" s="32">
        <v>0</v>
      </c>
      <c r="Y255" s="263">
        <f>IF(O255="","",ROUND(system3!$AJ$5/100*R255,-2))</f>
        <v>94200</v>
      </c>
      <c r="Z255" s="7"/>
    </row>
    <row r="256" spans="13:26" x14ac:dyDescent="0.2">
      <c r="M256" s="160">
        <v>254</v>
      </c>
      <c r="N256" s="161">
        <f t="shared" si="22"/>
        <v>167</v>
      </c>
      <c r="O256" s="161">
        <f>IF(OR(N255=0,N255=""),"",IF($C$7&lt;system3!I255,"",system3!I255))</f>
        <v>22</v>
      </c>
      <c r="P256" s="162">
        <f t="shared" si="23"/>
        <v>49796</v>
      </c>
      <c r="Q256" s="163">
        <f>IF(OR(N255=0,N255="",O256=""),"",IF(N256&lt;0,"",VLOOKUP(O256,system3!$A$2:$B$36,2,FALSE)))</f>
        <v>1.8499999999999999E-2</v>
      </c>
      <c r="R256" s="164">
        <f t="shared" si="24"/>
        <v>17138959</v>
      </c>
      <c r="S256" s="164">
        <f>IF(OR(N255=0,N255="",O256=""),"",IF(R256&lt;VLOOKUP(O256,system3!$A$2:$F$36,6,FALSE),R256,VLOOKUP(O256,system3!$A$2:$F$36,6,FALSE)))</f>
        <v>116484</v>
      </c>
      <c r="T256" s="164">
        <f t="shared" si="25"/>
        <v>26422</v>
      </c>
      <c r="U256" s="164">
        <f t="shared" si="26"/>
        <v>90062</v>
      </c>
      <c r="V256" s="164">
        <f t="shared" si="27"/>
        <v>0</v>
      </c>
      <c r="W256" s="250"/>
      <c r="X256" s="33">
        <v>0</v>
      </c>
      <c r="Y256" s="264"/>
      <c r="Z256" s="7"/>
    </row>
    <row r="257" spans="13:26" x14ac:dyDescent="0.2">
      <c r="M257" s="36">
        <v>255</v>
      </c>
      <c r="N257" s="51">
        <f t="shared" si="22"/>
        <v>166</v>
      </c>
      <c r="O257" s="51">
        <f>IF(OR(N256=0,N256=""),"",IF($C$7&lt;system3!I256,"",system3!I256))</f>
        <v>22</v>
      </c>
      <c r="P257" s="125">
        <f t="shared" si="23"/>
        <v>49827</v>
      </c>
      <c r="Q257" s="52">
        <f>IF(OR(N256=0,N256="",O257=""),"",IF(N257&lt;0,"",VLOOKUP(O257,system3!$A$2:$B$36,2,FALSE)))</f>
        <v>1.8499999999999999E-2</v>
      </c>
      <c r="R257" s="53">
        <f t="shared" si="24"/>
        <v>17048897</v>
      </c>
      <c r="S257" s="53">
        <f>IF(OR(N256=0,N256="",O257=""),"",IF(R257&lt;VLOOKUP(O257,system3!$A$2:$F$36,6,FALSE),R257,VLOOKUP(O257,system3!$A$2:$F$36,6,FALSE)))</f>
        <v>116484</v>
      </c>
      <c r="T257" s="53">
        <f t="shared" si="25"/>
        <v>26283</v>
      </c>
      <c r="U257" s="53">
        <f t="shared" si="26"/>
        <v>90201</v>
      </c>
      <c r="V257" s="53">
        <f t="shared" si="27"/>
        <v>0</v>
      </c>
      <c r="W257" s="250"/>
      <c r="X257" s="33">
        <v>0</v>
      </c>
      <c r="Y257" s="264"/>
      <c r="Z257" s="7"/>
    </row>
    <row r="258" spans="13:26" x14ac:dyDescent="0.2">
      <c r="M258" s="160">
        <v>256</v>
      </c>
      <c r="N258" s="161">
        <f t="shared" si="22"/>
        <v>165</v>
      </c>
      <c r="O258" s="161">
        <f>IF(OR(N257=0,N257=""),"",IF($C$7&lt;system3!I257,"",system3!I257))</f>
        <v>22</v>
      </c>
      <c r="P258" s="162">
        <f t="shared" si="23"/>
        <v>49857</v>
      </c>
      <c r="Q258" s="163">
        <f>IF(OR(N257=0,N257="",O258=""),"",IF(N258&lt;0,"",VLOOKUP(O258,system3!$A$2:$B$36,2,FALSE)))</f>
        <v>1.8499999999999999E-2</v>
      </c>
      <c r="R258" s="164">
        <f t="shared" si="24"/>
        <v>16958696</v>
      </c>
      <c r="S258" s="164">
        <f>IF(OR(N257=0,N257="",O258=""),"",IF(R258&lt;VLOOKUP(O258,system3!$A$2:$F$36,6,FALSE),R258,VLOOKUP(O258,system3!$A$2:$F$36,6,FALSE)))</f>
        <v>116484</v>
      </c>
      <c r="T258" s="164">
        <f t="shared" si="25"/>
        <v>26144</v>
      </c>
      <c r="U258" s="164">
        <f t="shared" si="26"/>
        <v>90340</v>
      </c>
      <c r="V258" s="164">
        <f t="shared" si="27"/>
        <v>0</v>
      </c>
      <c r="W258" s="250"/>
      <c r="X258" s="33">
        <v>0</v>
      </c>
      <c r="Y258" s="264"/>
      <c r="Z258" s="7"/>
    </row>
    <row r="259" spans="13:26" x14ac:dyDescent="0.2">
      <c r="M259" s="36">
        <v>257</v>
      </c>
      <c r="N259" s="51">
        <f t="shared" si="22"/>
        <v>164</v>
      </c>
      <c r="O259" s="51">
        <f>IF(OR(N258=0,N258=""),"",IF($C$7&lt;system3!I258,"",system3!I258))</f>
        <v>22</v>
      </c>
      <c r="P259" s="125">
        <f t="shared" si="23"/>
        <v>49888</v>
      </c>
      <c r="Q259" s="52">
        <f>IF(OR(N258=0,N258="",O259=""),"",IF(N259&lt;0,"",VLOOKUP(O259,system3!$A$2:$B$36,2,FALSE)))</f>
        <v>1.8499999999999999E-2</v>
      </c>
      <c r="R259" s="53">
        <f t="shared" si="24"/>
        <v>16868356</v>
      </c>
      <c r="S259" s="53">
        <f>IF(OR(N258=0,N258="",O259=""),"",IF(R259&lt;VLOOKUP(O259,system3!$A$2:$F$36,6,FALSE),R259,VLOOKUP(O259,system3!$A$2:$F$36,6,FALSE)))</f>
        <v>116484</v>
      </c>
      <c r="T259" s="53">
        <f t="shared" si="25"/>
        <v>26005</v>
      </c>
      <c r="U259" s="53">
        <f t="shared" si="26"/>
        <v>90479</v>
      </c>
      <c r="V259" s="53">
        <f t="shared" si="27"/>
        <v>0</v>
      </c>
      <c r="W259" s="250"/>
      <c r="X259" s="33">
        <v>0</v>
      </c>
      <c r="Y259" s="264"/>
      <c r="Z259" s="7"/>
    </row>
    <row r="260" spans="13:26" x14ac:dyDescent="0.2">
      <c r="M260" s="160">
        <v>258</v>
      </c>
      <c r="N260" s="161">
        <f t="shared" ref="N260:N323" si="28">IF(OR(N259=0,N259=""),"",IF(V259=0,N259-1,IF(ROUND(NPER(Q259/12,-1*S259,R260,0,0),0)&gt;=N259,N259-1,ROUND(NPER(Q259/12,-1*S259,R260,0,0),0))))</f>
        <v>163</v>
      </c>
      <c r="O260" s="161">
        <f>IF(OR(N259=0,N259=""),"",IF($C$7&lt;system3!I259,"",system3!I259))</f>
        <v>22</v>
      </c>
      <c r="P260" s="162">
        <f t="shared" ref="P260:P323" si="29">IF(OR(N259=0,N259="",O260=""),"",IF(N260&lt;0,"",EDATE(P259,1)))</f>
        <v>49919</v>
      </c>
      <c r="Q260" s="163">
        <f>IF(OR(N259=0,N259="",O260=""),"",IF(N260&lt;0,"",VLOOKUP(O260,system3!$A$2:$B$36,2,FALSE)))</f>
        <v>1.8499999999999999E-2</v>
      </c>
      <c r="R260" s="164">
        <f t="shared" ref="R260:R323" si="30">IF(OR(N259=0,N259="",O260=""),"",IF(ISERR(ROUNDDOWN(R259-U259-V259,0)),"",ROUNDDOWN(R259-U259-V259,0)))</f>
        <v>16777877</v>
      </c>
      <c r="S260" s="164">
        <f>IF(OR(N259=0,N259="",O260=""),"",IF(R260&lt;VLOOKUP(O260,system3!$A$2:$F$36,6,FALSE),R260,VLOOKUP(O260,system3!$A$2:$F$36,6,FALSE)))</f>
        <v>116484</v>
      </c>
      <c r="T260" s="164">
        <f t="shared" ref="T260:T323" si="31">IF(OR(N259=0,N259="",O260=""),"",IF(N260&lt;0,"",ROUNDDOWN(R260*Q260/12,0)))</f>
        <v>25865</v>
      </c>
      <c r="U260" s="164">
        <f t="shared" ref="U260:U323" si="32">IF(OR(N259=0,N259="",O260=""),"",IF(R260&lt;U259,R260,IF(N260&lt;0,"",ROUNDDOWN(S260-T260,0))))</f>
        <v>90619</v>
      </c>
      <c r="V260" s="164">
        <f t="shared" ref="V260:V323" si="33">IF(OR(N259=0,N259="",O260=""),"",W260+X260)</f>
        <v>0</v>
      </c>
      <c r="W260" s="250"/>
      <c r="X260" s="33">
        <v>0</v>
      </c>
      <c r="Y260" s="264"/>
      <c r="Z260" s="7"/>
    </row>
    <row r="261" spans="13:26" x14ac:dyDescent="0.2">
      <c r="M261" s="36">
        <v>259</v>
      </c>
      <c r="N261" s="51">
        <f t="shared" si="28"/>
        <v>162</v>
      </c>
      <c r="O261" s="51">
        <f>IF(OR(N260=0,N260=""),"",IF($C$7&lt;system3!I260,"",system3!I260))</f>
        <v>22</v>
      </c>
      <c r="P261" s="125">
        <f t="shared" si="29"/>
        <v>49949</v>
      </c>
      <c r="Q261" s="52">
        <f>IF(OR(N260=0,N260="",O261=""),"",IF(N261&lt;0,"",VLOOKUP(O261,system3!$A$2:$B$36,2,FALSE)))</f>
        <v>1.8499999999999999E-2</v>
      </c>
      <c r="R261" s="53">
        <f t="shared" si="30"/>
        <v>16687258</v>
      </c>
      <c r="S261" s="53">
        <f>IF(OR(N260=0,N260="",O261=""),"",IF(R261&lt;VLOOKUP(O261,system3!$A$2:$F$36,6,FALSE),R261,VLOOKUP(O261,system3!$A$2:$F$36,6,FALSE)))</f>
        <v>116484</v>
      </c>
      <c r="T261" s="53">
        <f t="shared" si="31"/>
        <v>25726</v>
      </c>
      <c r="U261" s="53">
        <f t="shared" si="32"/>
        <v>90758</v>
      </c>
      <c r="V261" s="53">
        <f t="shared" si="33"/>
        <v>0</v>
      </c>
      <c r="W261" s="250"/>
      <c r="X261" s="33">
        <v>0</v>
      </c>
      <c r="Y261" s="264"/>
      <c r="Z261" s="7"/>
    </row>
    <row r="262" spans="13:26" x14ac:dyDescent="0.2">
      <c r="M262" s="160">
        <v>260</v>
      </c>
      <c r="N262" s="161">
        <f t="shared" si="28"/>
        <v>161</v>
      </c>
      <c r="O262" s="161">
        <f>IF(OR(N261=0,N261=""),"",IF($C$7&lt;system3!I261,"",system3!I261))</f>
        <v>22</v>
      </c>
      <c r="P262" s="162">
        <f t="shared" si="29"/>
        <v>49980</v>
      </c>
      <c r="Q262" s="163">
        <f>IF(OR(N261=0,N261="",O262=""),"",IF(N262&lt;0,"",VLOOKUP(O262,system3!$A$2:$B$36,2,FALSE)))</f>
        <v>1.8499999999999999E-2</v>
      </c>
      <c r="R262" s="164">
        <f t="shared" si="30"/>
        <v>16596500</v>
      </c>
      <c r="S262" s="164">
        <f>IF(OR(N261=0,N261="",O262=""),"",IF(R262&lt;VLOOKUP(O262,system3!$A$2:$F$36,6,FALSE),R262,VLOOKUP(O262,system3!$A$2:$F$36,6,FALSE)))</f>
        <v>116484</v>
      </c>
      <c r="T262" s="164">
        <f t="shared" si="31"/>
        <v>25586</v>
      </c>
      <c r="U262" s="164">
        <f t="shared" si="32"/>
        <v>90898</v>
      </c>
      <c r="V262" s="164">
        <f t="shared" si="33"/>
        <v>0</v>
      </c>
      <c r="W262" s="250"/>
      <c r="X262" s="33">
        <v>0</v>
      </c>
      <c r="Y262" s="264"/>
      <c r="Z262" s="7"/>
    </row>
    <row r="263" spans="13:26" x14ac:dyDescent="0.2">
      <c r="M263" s="36">
        <v>261</v>
      </c>
      <c r="N263" s="51">
        <f t="shared" si="28"/>
        <v>160</v>
      </c>
      <c r="O263" s="51">
        <f>IF(OR(N262=0,N262=""),"",IF($C$7&lt;system3!I262,"",system3!I262))</f>
        <v>22</v>
      </c>
      <c r="P263" s="125">
        <f t="shared" si="29"/>
        <v>50010</v>
      </c>
      <c r="Q263" s="52">
        <f>IF(OR(N262=0,N262="",O263=""),"",IF(N263&lt;0,"",VLOOKUP(O263,system3!$A$2:$B$36,2,FALSE)))</f>
        <v>1.8499999999999999E-2</v>
      </c>
      <c r="R263" s="53">
        <f t="shared" si="30"/>
        <v>16505602</v>
      </c>
      <c r="S263" s="53">
        <f>IF(OR(N262=0,N262="",O263=""),"",IF(R263&lt;VLOOKUP(O263,system3!$A$2:$F$36,6,FALSE),R263,VLOOKUP(O263,system3!$A$2:$F$36,6,FALSE)))</f>
        <v>116484</v>
      </c>
      <c r="T263" s="53">
        <f t="shared" si="31"/>
        <v>25446</v>
      </c>
      <c r="U263" s="53">
        <f t="shared" si="32"/>
        <v>91038</v>
      </c>
      <c r="V263" s="53">
        <f t="shared" si="33"/>
        <v>0</v>
      </c>
      <c r="W263" s="250"/>
      <c r="X263" s="33">
        <v>0</v>
      </c>
      <c r="Y263" s="264"/>
      <c r="Z263" s="7"/>
    </row>
    <row r="264" spans="13:26" x14ac:dyDescent="0.2">
      <c r="M264" s="160">
        <v>262</v>
      </c>
      <c r="N264" s="161">
        <f t="shared" si="28"/>
        <v>159</v>
      </c>
      <c r="O264" s="161">
        <f>IF(OR(N263=0,N263=""),"",IF($C$7&lt;system3!I263,"",system3!I263))</f>
        <v>22</v>
      </c>
      <c r="P264" s="162">
        <f t="shared" si="29"/>
        <v>50041</v>
      </c>
      <c r="Q264" s="163">
        <f>IF(OR(N263=0,N263="",O264=""),"",IF(N264&lt;0,"",VLOOKUP(O264,system3!$A$2:$B$36,2,FALSE)))</f>
        <v>1.8499999999999999E-2</v>
      </c>
      <c r="R264" s="164">
        <f t="shared" si="30"/>
        <v>16414564</v>
      </c>
      <c r="S264" s="164">
        <f>IF(OR(N263=0,N263="",O264=""),"",IF(R264&lt;VLOOKUP(O264,system3!$A$2:$F$36,6,FALSE),R264,VLOOKUP(O264,system3!$A$2:$F$36,6,FALSE)))</f>
        <v>116484</v>
      </c>
      <c r="T264" s="164">
        <f t="shared" si="31"/>
        <v>25305</v>
      </c>
      <c r="U264" s="164">
        <f t="shared" si="32"/>
        <v>91179</v>
      </c>
      <c r="V264" s="164">
        <f t="shared" si="33"/>
        <v>0</v>
      </c>
      <c r="W264" s="250"/>
      <c r="X264" s="33">
        <v>0</v>
      </c>
      <c r="Y264" s="264"/>
      <c r="Z264" s="7"/>
    </row>
    <row r="265" spans="13:26" x14ac:dyDescent="0.2">
      <c r="M265" s="36">
        <v>263</v>
      </c>
      <c r="N265" s="51">
        <f t="shared" si="28"/>
        <v>158</v>
      </c>
      <c r="O265" s="51">
        <f>IF(OR(N264=0,N264=""),"",IF($C$7&lt;system3!I264,"",system3!I264))</f>
        <v>22</v>
      </c>
      <c r="P265" s="125">
        <f t="shared" si="29"/>
        <v>50072</v>
      </c>
      <c r="Q265" s="52">
        <f>IF(OR(N264=0,N264="",O265=""),"",IF(N265&lt;0,"",VLOOKUP(O265,system3!$A$2:$B$36,2,FALSE)))</f>
        <v>1.8499999999999999E-2</v>
      </c>
      <c r="R265" s="53">
        <f t="shared" si="30"/>
        <v>16323385</v>
      </c>
      <c r="S265" s="53">
        <f>IF(OR(N264=0,N264="",O265=""),"",IF(R265&lt;VLOOKUP(O265,system3!$A$2:$F$36,6,FALSE),R265,VLOOKUP(O265,system3!$A$2:$F$36,6,FALSE)))</f>
        <v>116484</v>
      </c>
      <c r="T265" s="53">
        <f t="shared" si="31"/>
        <v>25165</v>
      </c>
      <c r="U265" s="53">
        <f t="shared" si="32"/>
        <v>91319</v>
      </c>
      <c r="V265" s="53">
        <f t="shared" si="33"/>
        <v>0</v>
      </c>
      <c r="W265" s="250"/>
      <c r="X265" s="33">
        <v>0</v>
      </c>
      <c r="Y265" s="264"/>
      <c r="Z265" s="7"/>
    </row>
    <row r="266" spans="13:26" x14ac:dyDescent="0.2">
      <c r="M266" s="165">
        <v>264</v>
      </c>
      <c r="N266" s="166">
        <f t="shared" si="28"/>
        <v>157</v>
      </c>
      <c r="O266" s="166">
        <f>IF(OR(N265=0,N265=""),"",IF($C$7&lt;system3!I265,"",system3!I265))</f>
        <v>22</v>
      </c>
      <c r="P266" s="167">
        <f t="shared" si="29"/>
        <v>50100</v>
      </c>
      <c r="Q266" s="168">
        <f>IF(OR(N265=0,N265="",O266=""),"",IF(N266&lt;0,"",VLOOKUP(O266,system3!$A$2:$B$36,2,FALSE)))</f>
        <v>1.8499999999999999E-2</v>
      </c>
      <c r="R266" s="169">
        <f t="shared" si="30"/>
        <v>16232066</v>
      </c>
      <c r="S266" s="169">
        <f>IF(OR(N265=0,N265="",O266=""),"",IF(R266&lt;VLOOKUP(O266,system3!$A$2:$F$36,6,FALSE),R266,VLOOKUP(O266,system3!$A$2:$F$36,6,FALSE)))</f>
        <v>116484</v>
      </c>
      <c r="T266" s="169">
        <f t="shared" si="31"/>
        <v>25024</v>
      </c>
      <c r="U266" s="169">
        <f t="shared" si="32"/>
        <v>91460</v>
      </c>
      <c r="V266" s="169">
        <f t="shared" si="33"/>
        <v>0</v>
      </c>
      <c r="W266" s="251"/>
      <c r="X266" s="34">
        <v>0</v>
      </c>
      <c r="Y266" s="265"/>
      <c r="Z266" s="7"/>
    </row>
    <row r="267" spans="13:26" x14ac:dyDescent="0.2">
      <c r="M267" s="35">
        <v>265</v>
      </c>
      <c r="N267" s="48">
        <f t="shared" si="28"/>
        <v>156</v>
      </c>
      <c r="O267" s="48">
        <f>IF(OR(N266=0,N266=""),"",IF($C$7&lt;system3!I266,"",system3!I266))</f>
        <v>23</v>
      </c>
      <c r="P267" s="123">
        <f t="shared" si="29"/>
        <v>50131</v>
      </c>
      <c r="Q267" s="49">
        <f>IF(OR(N266=0,N266="",O267=""),"",IF(N267&lt;0,"",VLOOKUP(O267,system3!$A$2:$B$36,2,FALSE)))</f>
        <v>1.8499999999999999E-2</v>
      </c>
      <c r="R267" s="50">
        <f t="shared" si="30"/>
        <v>16140606</v>
      </c>
      <c r="S267" s="50">
        <f>IF(OR(N266=0,N266="",O267=""),"",IF(R267&lt;VLOOKUP(O267,system3!$A$2:$F$36,6,FALSE),R267,VLOOKUP(O267,system3!$A$2:$F$36,6,FALSE)))</f>
        <v>116484</v>
      </c>
      <c r="T267" s="50">
        <f t="shared" si="31"/>
        <v>24883</v>
      </c>
      <c r="U267" s="50">
        <f t="shared" si="32"/>
        <v>91601</v>
      </c>
      <c r="V267" s="50">
        <f t="shared" si="33"/>
        <v>0</v>
      </c>
      <c r="W267" s="249">
        <f>IF(ISNA(VLOOKUP(O267,$B$28:$C$62,2,FALSE)),0,VLOOKUP(O267,$B$28:$C$62,2,FALSE))</f>
        <v>0</v>
      </c>
      <c r="X267" s="32">
        <v>0</v>
      </c>
      <c r="Y267" s="260">
        <f>IF(O267="","",ROUND(system3!$AJ$5/100*R267,-2))</f>
        <v>88300</v>
      </c>
      <c r="Z267" s="7"/>
    </row>
    <row r="268" spans="13:26" x14ac:dyDescent="0.2">
      <c r="M268" s="37">
        <v>266</v>
      </c>
      <c r="N268" s="38">
        <f t="shared" si="28"/>
        <v>155</v>
      </c>
      <c r="O268" s="38">
        <f>IF(OR(N267=0,N267=""),"",IF($C$7&lt;system3!I267,"",system3!I267))</f>
        <v>23</v>
      </c>
      <c r="P268" s="124">
        <f t="shared" si="29"/>
        <v>50161</v>
      </c>
      <c r="Q268" s="39">
        <f>IF(OR(N267=0,N267="",O268=""),"",IF(N268&lt;0,"",VLOOKUP(O268,system3!$A$2:$B$36,2,FALSE)))</f>
        <v>1.8499999999999999E-2</v>
      </c>
      <c r="R268" s="40">
        <f t="shared" si="30"/>
        <v>16049005</v>
      </c>
      <c r="S268" s="40">
        <f>IF(OR(N267=0,N267="",O268=""),"",IF(R268&lt;VLOOKUP(O268,system3!$A$2:$F$36,6,FALSE),R268,VLOOKUP(O268,system3!$A$2:$F$36,6,FALSE)))</f>
        <v>116484</v>
      </c>
      <c r="T268" s="40">
        <f t="shared" si="31"/>
        <v>24742</v>
      </c>
      <c r="U268" s="40">
        <f t="shared" si="32"/>
        <v>91742</v>
      </c>
      <c r="V268" s="40">
        <f t="shared" si="33"/>
        <v>0</v>
      </c>
      <c r="W268" s="250"/>
      <c r="X268" s="33">
        <v>0</v>
      </c>
      <c r="Y268" s="261"/>
      <c r="Z268" s="7"/>
    </row>
    <row r="269" spans="13:26" x14ac:dyDescent="0.2">
      <c r="M269" s="36">
        <v>267</v>
      </c>
      <c r="N269" s="51">
        <f t="shared" si="28"/>
        <v>154</v>
      </c>
      <c r="O269" s="51">
        <f>IF(OR(N268=0,N268=""),"",IF($C$7&lt;system3!I268,"",system3!I268))</f>
        <v>23</v>
      </c>
      <c r="P269" s="125">
        <f t="shared" si="29"/>
        <v>50192</v>
      </c>
      <c r="Q269" s="52">
        <f>IF(OR(N268=0,N268="",O269=""),"",IF(N269&lt;0,"",VLOOKUP(O269,system3!$A$2:$B$36,2,FALSE)))</f>
        <v>1.8499999999999999E-2</v>
      </c>
      <c r="R269" s="53">
        <f t="shared" si="30"/>
        <v>15957263</v>
      </c>
      <c r="S269" s="53">
        <f>IF(OR(N268=0,N268="",O269=""),"",IF(R269&lt;VLOOKUP(O269,system3!$A$2:$F$36,6,FALSE),R269,VLOOKUP(O269,system3!$A$2:$F$36,6,FALSE)))</f>
        <v>116484</v>
      </c>
      <c r="T269" s="53">
        <f t="shared" si="31"/>
        <v>24600</v>
      </c>
      <c r="U269" s="53">
        <f t="shared" si="32"/>
        <v>91884</v>
      </c>
      <c r="V269" s="53">
        <f t="shared" si="33"/>
        <v>0</v>
      </c>
      <c r="W269" s="250"/>
      <c r="X269" s="33">
        <v>0</v>
      </c>
      <c r="Y269" s="261"/>
      <c r="Z269" s="7"/>
    </row>
    <row r="270" spans="13:26" x14ac:dyDescent="0.2">
      <c r="M270" s="37">
        <v>268</v>
      </c>
      <c r="N270" s="38">
        <f t="shared" si="28"/>
        <v>153</v>
      </c>
      <c r="O270" s="38">
        <f>IF(OR(N269=0,N269=""),"",IF($C$7&lt;system3!I269,"",system3!I269))</f>
        <v>23</v>
      </c>
      <c r="P270" s="124">
        <f t="shared" si="29"/>
        <v>50222</v>
      </c>
      <c r="Q270" s="39">
        <f>IF(OR(N269=0,N269="",O270=""),"",IF(N270&lt;0,"",VLOOKUP(O270,system3!$A$2:$B$36,2,FALSE)))</f>
        <v>1.8499999999999999E-2</v>
      </c>
      <c r="R270" s="40">
        <f t="shared" si="30"/>
        <v>15865379</v>
      </c>
      <c r="S270" s="40">
        <f>IF(OR(N269=0,N269="",O270=""),"",IF(R270&lt;VLOOKUP(O270,system3!$A$2:$F$36,6,FALSE),R270,VLOOKUP(O270,system3!$A$2:$F$36,6,FALSE)))</f>
        <v>116484</v>
      </c>
      <c r="T270" s="40">
        <f t="shared" si="31"/>
        <v>24459</v>
      </c>
      <c r="U270" s="40">
        <f t="shared" si="32"/>
        <v>92025</v>
      </c>
      <c r="V270" s="40">
        <f t="shared" si="33"/>
        <v>0</v>
      </c>
      <c r="W270" s="250"/>
      <c r="X270" s="33">
        <v>0</v>
      </c>
      <c r="Y270" s="261"/>
      <c r="Z270" s="7"/>
    </row>
    <row r="271" spans="13:26" x14ac:dyDescent="0.2">
      <c r="M271" s="36">
        <v>269</v>
      </c>
      <c r="N271" s="51">
        <f t="shared" si="28"/>
        <v>152</v>
      </c>
      <c r="O271" s="51">
        <f>IF(OR(N270=0,N270=""),"",IF($C$7&lt;system3!I270,"",system3!I270))</f>
        <v>23</v>
      </c>
      <c r="P271" s="125">
        <f t="shared" si="29"/>
        <v>50253</v>
      </c>
      <c r="Q271" s="52">
        <f>IF(OR(N270=0,N270="",O271=""),"",IF(N271&lt;0,"",VLOOKUP(O271,system3!$A$2:$B$36,2,FALSE)))</f>
        <v>1.8499999999999999E-2</v>
      </c>
      <c r="R271" s="53">
        <f t="shared" si="30"/>
        <v>15773354</v>
      </c>
      <c r="S271" s="53">
        <f>IF(OR(N270=0,N270="",O271=""),"",IF(R271&lt;VLOOKUP(O271,system3!$A$2:$F$36,6,FALSE),R271,VLOOKUP(O271,system3!$A$2:$F$36,6,FALSE)))</f>
        <v>116484</v>
      </c>
      <c r="T271" s="53">
        <f t="shared" si="31"/>
        <v>24317</v>
      </c>
      <c r="U271" s="53">
        <f t="shared" si="32"/>
        <v>92167</v>
      </c>
      <c r="V271" s="53">
        <f t="shared" si="33"/>
        <v>0</v>
      </c>
      <c r="W271" s="250"/>
      <c r="X271" s="33">
        <v>0</v>
      </c>
      <c r="Y271" s="261"/>
      <c r="Z271" s="7"/>
    </row>
    <row r="272" spans="13:26" x14ac:dyDescent="0.2">
      <c r="M272" s="37">
        <v>270</v>
      </c>
      <c r="N272" s="38">
        <f t="shared" si="28"/>
        <v>151</v>
      </c>
      <c r="O272" s="38">
        <f>IF(OR(N271=0,N271=""),"",IF($C$7&lt;system3!I271,"",system3!I271))</f>
        <v>23</v>
      </c>
      <c r="P272" s="124">
        <f t="shared" si="29"/>
        <v>50284</v>
      </c>
      <c r="Q272" s="39">
        <f>IF(OR(N271=0,N271="",O272=""),"",IF(N272&lt;0,"",VLOOKUP(O272,system3!$A$2:$B$36,2,FALSE)))</f>
        <v>1.8499999999999999E-2</v>
      </c>
      <c r="R272" s="40">
        <f t="shared" si="30"/>
        <v>15681187</v>
      </c>
      <c r="S272" s="40">
        <f>IF(OR(N271=0,N271="",O272=""),"",IF(R272&lt;VLOOKUP(O272,system3!$A$2:$F$36,6,FALSE),R272,VLOOKUP(O272,system3!$A$2:$F$36,6,FALSE)))</f>
        <v>116484</v>
      </c>
      <c r="T272" s="40">
        <f t="shared" si="31"/>
        <v>24175</v>
      </c>
      <c r="U272" s="40">
        <f t="shared" si="32"/>
        <v>92309</v>
      </c>
      <c r="V272" s="40">
        <f t="shared" si="33"/>
        <v>0</v>
      </c>
      <c r="W272" s="250"/>
      <c r="X272" s="33">
        <v>0</v>
      </c>
      <c r="Y272" s="261"/>
      <c r="Z272" s="7"/>
    </row>
    <row r="273" spans="13:26" x14ac:dyDescent="0.2">
      <c r="M273" s="36">
        <v>271</v>
      </c>
      <c r="N273" s="51">
        <f t="shared" si="28"/>
        <v>150</v>
      </c>
      <c r="O273" s="51">
        <f>IF(OR(N272=0,N272=""),"",IF($C$7&lt;system3!I272,"",system3!I272))</f>
        <v>23</v>
      </c>
      <c r="P273" s="125">
        <f t="shared" si="29"/>
        <v>50314</v>
      </c>
      <c r="Q273" s="52">
        <f>IF(OR(N272=0,N272="",O273=""),"",IF(N273&lt;0,"",VLOOKUP(O273,system3!$A$2:$B$36,2,FALSE)))</f>
        <v>1.8499999999999999E-2</v>
      </c>
      <c r="R273" s="53">
        <f t="shared" si="30"/>
        <v>15588878</v>
      </c>
      <c r="S273" s="53">
        <f>IF(OR(N272=0,N272="",O273=""),"",IF(R273&lt;VLOOKUP(O273,system3!$A$2:$F$36,6,FALSE),R273,VLOOKUP(O273,system3!$A$2:$F$36,6,FALSE)))</f>
        <v>116484</v>
      </c>
      <c r="T273" s="53">
        <f t="shared" si="31"/>
        <v>24032</v>
      </c>
      <c r="U273" s="53">
        <f t="shared" si="32"/>
        <v>92452</v>
      </c>
      <c r="V273" s="53">
        <f t="shared" si="33"/>
        <v>0</v>
      </c>
      <c r="W273" s="250"/>
      <c r="X273" s="33">
        <v>0</v>
      </c>
      <c r="Y273" s="261"/>
      <c r="Z273" s="7"/>
    </row>
    <row r="274" spans="13:26" x14ac:dyDescent="0.2">
      <c r="M274" s="37">
        <v>272</v>
      </c>
      <c r="N274" s="38">
        <f t="shared" si="28"/>
        <v>149</v>
      </c>
      <c r="O274" s="38">
        <f>IF(OR(N273=0,N273=""),"",IF($C$7&lt;system3!I273,"",system3!I273))</f>
        <v>23</v>
      </c>
      <c r="P274" s="124">
        <f t="shared" si="29"/>
        <v>50345</v>
      </c>
      <c r="Q274" s="39">
        <f>IF(OR(N273=0,N273="",O274=""),"",IF(N274&lt;0,"",VLOOKUP(O274,system3!$A$2:$B$36,2,FALSE)))</f>
        <v>1.8499999999999999E-2</v>
      </c>
      <c r="R274" s="40">
        <f t="shared" si="30"/>
        <v>15496426</v>
      </c>
      <c r="S274" s="40">
        <f>IF(OR(N273=0,N273="",O274=""),"",IF(R274&lt;VLOOKUP(O274,system3!$A$2:$F$36,6,FALSE),R274,VLOOKUP(O274,system3!$A$2:$F$36,6,FALSE)))</f>
        <v>116484</v>
      </c>
      <c r="T274" s="40">
        <f t="shared" si="31"/>
        <v>23890</v>
      </c>
      <c r="U274" s="40">
        <f t="shared" si="32"/>
        <v>92594</v>
      </c>
      <c r="V274" s="40">
        <f t="shared" si="33"/>
        <v>0</v>
      </c>
      <c r="W274" s="250"/>
      <c r="X274" s="33">
        <v>0</v>
      </c>
      <c r="Y274" s="261"/>
      <c r="Z274" s="7"/>
    </row>
    <row r="275" spans="13:26" x14ac:dyDescent="0.2">
      <c r="M275" s="36">
        <v>273</v>
      </c>
      <c r="N275" s="51">
        <f t="shared" si="28"/>
        <v>148</v>
      </c>
      <c r="O275" s="51">
        <f>IF(OR(N274=0,N274=""),"",IF($C$7&lt;system3!I274,"",system3!I274))</f>
        <v>23</v>
      </c>
      <c r="P275" s="125">
        <f t="shared" si="29"/>
        <v>50375</v>
      </c>
      <c r="Q275" s="52">
        <f>IF(OR(N274=0,N274="",O275=""),"",IF(N275&lt;0,"",VLOOKUP(O275,system3!$A$2:$B$36,2,FALSE)))</f>
        <v>1.8499999999999999E-2</v>
      </c>
      <c r="R275" s="53">
        <f t="shared" si="30"/>
        <v>15403832</v>
      </c>
      <c r="S275" s="53">
        <f>IF(OR(N274=0,N274="",O275=""),"",IF(R275&lt;VLOOKUP(O275,system3!$A$2:$F$36,6,FALSE),R275,VLOOKUP(O275,system3!$A$2:$F$36,6,FALSE)))</f>
        <v>116484</v>
      </c>
      <c r="T275" s="53">
        <f t="shared" si="31"/>
        <v>23747</v>
      </c>
      <c r="U275" s="53">
        <f t="shared" si="32"/>
        <v>92737</v>
      </c>
      <c r="V275" s="53">
        <f t="shared" si="33"/>
        <v>0</v>
      </c>
      <c r="W275" s="250"/>
      <c r="X275" s="33">
        <v>0</v>
      </c>
      <c r="Y275" s="261"/>
      <c r="Z275" s="7"/>
    </row>
    <row r="276" spans="13:26" x14ac:dyDescent="0.2">
      <c r="M276" s="37">
        <v>274</v>
      </c>
      <c r="N276" s="38">
        <f t="shared" si="28"/>
        <v>147</v>
      </c>
      <c r="O276" s="38">
        <f>IF(OR(N275=0,N275=""),"",IF($C$7&lt;system3!I275,"",system3!I275))</f>
        <v>23</v>
      </c>
      <c r="P276" s="124">
        <f t="shared" si="29"/>
        <v>50406</v>
      </c>
      <c r="Q276" s="39">
        <f>IF(OR(N275=0,N275="",O276=""),"",IF(N276&lt;0,"",VLOOKUP(O276,system3!$A$2:$B$36,2,FALSE)))</f>
        <v>1.8499999999999999E-2</v>
      </c>
      <c r="R276" s="40">
        <f t="shared" si="30"/>
        <v>15311095</v>
      </c>
      <c r="S276" s="40">
        <f>IF(OR(N275=0,N275="",O276=""),"",IF(R276&lt;VLOOKUP(O276,system3!$A$2:$F$36,6,FALSE),R276,VLOOKUP(O276,system3!$A$2:$F$36,6,FALSE)))</f>
        <v>116484</v>
      </c>
      <c r="T276" s="40">
        <f t="shared" si="31"/>
        <v>23604</v>
      </c>
      <c r="U276" s="40">
        <f t="shared" si="32"/>
        <v>92880</v>
      </c>
      <c r="V276" s="40">
        <f t="shared" si="33"/>
        <v>0</v>
      </c>
      <c r="W276" s="250"/>
      <c r="X276" s="33">
        <v>0</v>
      </c>
      <c r="Y276" s="261"/>
      <c r="Z276" s="7"/>
    </row>
    <row r="277" spans="13:26" x14ac:dyDescent="0.2">
      <c r="M277" s="36">
        <v>275</v>
      </c>
      <c r="N277" s="51">
        <f t="shared" si="28"/>
        <v>146</v>
      </c>
      <c r="O277" s="51">
        <f>IF(OR(N276=0,N276=""),"",IF($C$7&lt;system3!I276,"",system3!I276))</f>
        <v>23</v>
      </c>
      <c r="P277" s="125">
        <f t="shared" si="29"/>
        <v>50437</v>
      </c>
      <c r="Q277" s="52">
        <f>IF(OR(N276=0,N276="",O277=""),"",IF(N277&lt;0,"",VLOOKUP(O277,system3!$A$2:$B$36,2,FALSE)))</f>
        <v>1.8499999999999999E-2</v>
      </c>
      <c r="R277" s="53">
        <f t="shared" si="30"/>
        <v>15218215</v>
      </c>
      <c r="S277" s="53">
        <f>IF(OR(N276=0,N276="",O277=""),"",IF(R277&lt;VLOOKUP(O277,system3!$A$2:$F$36,6,FALSE),R277,VLOOKUP(O277,system3!$A$2:$F$36,6,FALSE)))</f>
        <v>116484</v>
      </c>
      <c r="T277" s="53">
        <f t="shared" si="31"/>
        <v>23461</v>
      </c>
      <c r="U277" s="53">
        <f t="shared" si="32"/>
        <v>93023</v>
      </c>
      <c r="V277" s="53">
        <f t="shared" si="33"/>
        <v>0</v>
      </c>
      <c r="W277" s="250"/>
      <c r="X277" s="33">
        <v>0</v>
      </c>
      <c r="Y277" s="261"/>
      <c r="Z277" s="7"/>
    </row>
    <row r="278" spans="13:26" x14ac:dyDescent="0.2">
      <c r="M278" s="41">
        <v>276</v>
      </c>
      <c r="N278" s="42">
        <f t="shared" si="28"/>
        <v>145</v>
      </c>
      <c r="O278" s="42">
        <f>IF(OR(N277=0,N277=""),"",IF($C$7&lt;system3!I277,"",system3!I277))</f>
        <v>23</v>
      </c>
      <c r="P278" s="126">
        <f t="shared" si="29"/>
        <v>50465</v>
      </c>
      <c r="Q278" s="43">
        <f>IF(OR(N277=0,N277="",O278=""),"",IF(N278&lt;0,"",VLOOKUP(O278,system3!$A$2:$B$36,2,FALSE)))</f>
        <v>1.8499999999999999E-2</v>
      </c>
      <c r="R278" s="44">
        <f t="shared" si="30"/>
        <v>15125192</v>
      </c>
      <c r="S278" s="44">
        <f>IF(OR(N277=0,N277="",O278=""),"",IF(R278&lt;VLOOKUP(O278,system3!$A$2:$F$36,6,FALSE),R278,VLOOKUP(O278,system3!$A$2:$F$36,6,FALSE)))</f>
        <v>116484</v>
      </c>
      <c r="T278" s="44">
        <f t="shared" si="31"/>
        <v>23318</v>
      </c>
      <c r="U278" s="44">
        <f t="shared" si="32"/>
        <v>93166</v>
      </c>
      <c r="V278" s="44">
        <f t="shared" si="33"/>
        <v>0</v>
      </c>
      <c r="W278" s="251"/>
      <c r="X278" s="34">
        <v>0</v>
      </c>
      <c r="Y278" s="262"/>
      <c r="Z278" s="7"/>
    </row>
    <row r="279" spans="13:26" x14ac:dyDescent="0.2">
      <c r="M279" s="35">
        <v>277</v>
      </c>
      <c r="N279" s="48">
        <f t="shared" si="28"/>
        <v>144</v>
      </c>
      <c r="O279" s="48">
        <f>IF(OR(N278=0,N278=""),"",IF($C$7&lt;system3!I278,"",system3!I278))</f>
        <v>24</v>
      </c>
      <c r="P279" s="123">
        <f t="shared" si="29"/>
        <v>50496</v>
      </c>
      <c r="Q279" s="49">
        <f>IF(OR(N278=0,N278="",O279=""),"",IF(N279&lt;0,"",VLOOKUP(O279,system3!$A$2:$B$36,2,FALSE)))</f>
        <v>1.8499999999999999E-2</v>
      </c>
      <c r="R279" s="50">
        <f t="shared" si="30"/>
        <v>15032026</v>
      </c>
      <c r="S279" s="50">
        <f>IF(OR(N278=0,N278="",O279=""),"",IF(R279&lt;VLOOKUP(O279,system3!$A$2:$F$36,6,FALSE),R279,VLOOKUP(O279,system3!$A$2:$F$36,6,FALSE)))</f>
        <v>116484</v>
      </c>
      <c r="T279" s="50">
        <f t="shared" si="31"/>
        <v>23174</v>
      </c>
      <c r="U279" s="50">
        <f t="shared" si="32"/>
        <v>93310</v>
      </c>
      <c r="V279" s="50">
        <f t="shared" si="33"/>
        <v>0</v>
      </c>
      <c r="W279" s="249">
        <f>IF(ISNA(VLOOKUP(O279,$B$28:$C$62,2,FALSE)),0,VLOOKUP(O279,$B$28:$C$62,2,FALSE))</f>
        <v>0</v>
      </c>
      <c r="X279" s="32">
        <v>0</v>
      </c>
      <c r="Y279" s="263">
        <f>IF(O279="","",ROUND(system3!$AJ$5/100*R279,-2))</f>
        <v>82200</v>
      </c>
      <c r="Z279" s="7"/>
    </row>
    <row r="280" spans="13:26" x14ac:dyDescent="0.2">
      <c r="M280" s="160">
        <v>278</v>
      </c>
      <c r="N280" s="161">
        <f t="shared" si="28"/>
        <v>143</v>
      </c>
      <c r="O280" s="161">
        <f>IF(OR(N279=0,N279=""),"",IF($C$7&lt;system3!I279,"",system3!I279))</f>
        <v>24</v>
      </c>
      <c r="P280" s="162">
        <f t="shared" si="29"/>
        <v>50526</v>
      </c>
      <c r="Q280" s="163">
        <f>IF(OR(N279=0,N279="",O280=""),"",IF(N280&lt;0,"",VLOOKUP(O280,system3!$A$2:$B$36,2,FALSE)))</f>
        <v>1.8499999999999999E-2</v>
      </c>
      <c r="R280" s="164">
        <f t="shared" si="30"/>
        <v>14938716</v>
      </c>
      <c r="S280" s="164">
        <f>IF(OR(N279=0,N279="",O280=""),"",IF(R280&lt;VLOOKUP(O280,system3!$A$2:$F$36,6,FALSE),R280,VLOOKUP(O280,system3!$A$2:$F$36,6,FALSE)))</f>
        <v>116484</v>
      </c>
      <c r="T280" s="164">
        <f t="shared" si="31"/>
        <v>23030</v>
      </c>
      <c r="U280" s="164">
        <f t="shared" si="32"/>
        <v>93454</v>
      </c>
      <c r="V280" s="164">
        <f t="shared" si="33"/>
        <v>0</v>
      </c>
      <c r="W280" s="250"/>
      <c r="X280" s="33">
        <v>0</v>
      </c>
      <c r="Y280" s="264"/>
      <c r="Z280" s="7"/>
    </row>
    <row r="281" spans="13:26" x14ac:dyDescent="0.2">
      <c r="M281" s="36">
        <v>279</v>
      </c>
      <c r="N281" s="51">
        <f t="shared" si="28"/>
        <v>142</v>
      </c>
      <c r="O281" s="51">
        <f>IF(OR(N280=0,N280=""),"",IF($C$7&lt;system3!I280,"",system3!I280))</f>
        <v>24</v>
      </c>
      <c r="P281" s="125">
        <f t="shared" si="29"/>
        <v>50557</v>
      </c>
      <c r="Q281" s="52">
        <f>IF(OR(N280=0,N280="",O281=""),"",IF(N281&lt;0,"",VLOOKUP(O281,system3!$A$2:$B$36,2,FALSE)))</f>
        <v>1.8499999999999999E-2</v>
      </c>
      <c r="R281" s="53">
        <f t="shared" si="30"/>
        <v>14845262</v>
      </c>
      <c r="S281" s="53">
        <f>IF(OR(N280=0,N280="",O281=""),"",IF(R281&lt;VLOOKUP(O281,system3!$A$2:$F$36,6,FALSE),R281,VLOOKUP(O281,system3!$A$2:$F$36,6,FALSE)))</f>
        <v>116484</v>
      </c>
      <c r="T281" s="53">
        <f t="shared" si="31"/>
        <v>22886</v>
      </c>
      <c r="U281" s="53">
        <f t="shared" si="32"/>
        <v>93598</v>
      </c>
      <c r="V281" s="53">
        <f t="shared" si="33"/>
        <v>0</v>
      </c>
      <c r="W281" s="250"/>
      <c r="X281" s="33">
        <v>0</v>
      </c>
      <c r="Y281" s="264"/>
      <c r="Z281" s="7"/>
    </row>
    <row r="282" spans="13:26" x14ac:dyDescent="0.2">
      <c r="M282" s="160">
        <v>280</v>
      </c>
      <c r="N282" s="161">
        <f t="shared" si="28"/>
        <v>141</v>
      </c>
      <c r="O282" s="161">
        <f>IF(OR(N281=0,N281=""),"",IF($C$7&lt;system3!I281,"",system3!I281))</f>
        <v>24</v>
      </c>
      <c r="P282" s="162">
        <f t="shared" si="29"/>
        <v>50587</v>
      </c>
      <c r="Q282" s="163">
        <f>IF(OR(N281=0,N281="",O282=""),"",IF(N282&lt;0,"",VLOOKUP(O282,system3!$A$2:$B$36,2,FALSE)))</f>
        <v>1.8499999999999999E-2</v>
      </c>
      <c r="R282" s="164">
        <f t="shared" si="30"/>
        <v>14751664</v>
      </c>
      <c r="S282" s="164">
        <f>IF(OR(N281=0,N281="",O282=""),"",IF(R282&lt;VLOOKUP(O282,system3!$A$2:$F$36,6,FALSE),R282,VLOOKUP(O282,system3!$A$2:$F$36,6,FALSE)))</f>
        <v>116484</v>
      </c>
      <c r="T282" s="164">
        <f t="shared" si="31"/>
        <v>22742</v>
      </c>
      <c r="U282" s="164">
        <f t="shared" si="32"/>
        <v>93742</v>
      </c>
      <c r="V282" s="164">
        <f t="shared" si="33"/>
        <v>0</v>
      </c>
      <c r="W282" s="250"/>
      <c r="X282" s="33">
        <v>0</v>
      </c>
      <c r="Y282" s="264"/>
      <c r="Z282" s="7"/>
    </row>
    <row r="283" spans="13:26" x14ac:dyDescent="0.2">
      <c r="M283" s="36">
        <v>281</v>
      </c>
      <c r="N283" s="51">
        <f t="shared" si="28"/>
        <v>140</v>
      </c>
      <c r="O283" s="51">
        <f>IF(OR(N282=0,N282=""),"",IF($C$7&lt;system3!I282,"",system3!I282))</f>
        <v>24</v>
      </c>
      <c r="P283" s="125">
        <f t="shared" si="29"/>
        <v>50618</v>
      </c>
      <c r="Q283" s="52">
        <f>IF(OR(N282=0,N282="",O283=""),"",IF(N283&lt;0,"",VLOOKUP(O283,system3!$A$2:$B$36,2,FALSE)))</f>
        <v>1.8499999999999999E-2</v>
      </c>
      <c r="R283" s="53">
        <f t="shared" si="30"/>
        <v>14657922</v>
      </c>
      <c r="S283" s="53">
        <f>IF(OR(N282=0,N282="",O283=""),"",IF(R283&lt;VLOOKUP(O283,system3!$A$2:$F$36,6,FALSE),R283,VLOOKUP(O283,system3!$A$2:$F$36,6,FALSE)))</f>
        <v>116484</v>
      </c>
      <c r="T283" s="53">
        <f t="shared" si="31"/>
        <v>22597</v>
      </c>
      <c r="U283" s="53">
        <f t="shared" si="32"/>
        <v>93887</v>
      </c>
      <c r="V283" s="53">
        <f t="shared" si="33"/>
        <v>0</v>
      </c>
      <c r="W283" s="250"/>
      <c r="X283" s="33">
        <v>0</v>
      </c>
      <c r="Y283" s="264"/>
      <c r="Z283" s="7"/>
    </row>
    <row r="284" spans="13:26" x14ac:dyDescent="0.2">
      <c r="M284" s="160">
        <v>282</v>
      </c>
      <c r="N284" s="161">
        <f t="shared" si="28"/>
        <v>139</v>
      </c>
      <c r="O284" s="161">
        <f>IF(OR(N283=0,N283=""),"",IF($C$7&lt;system3!I283,"",system3!I283))</f>
        <v>24</v>
      </c>
      <c r="P284" s="162">
        <f t="shared" si="29"/>
        <v>50649</v>
      </c>
      <c r="Q284" s="163">
        <f>IF(OR(N283=0,N283="",O284=""),"",IF(N284&lt;0,"",VLOOKUP(O284,system3!$A$2:$B$36,2,FALSE)))</f>
        <v>1.8499999999999999E-2</v>
      </c>
      <c r="R284" s="164">
        <f t="shared" si="30"/>
        <v>14564035</v>
      </c>
      <c r="S284" s="164">
        <f>IF(OR(N283=0,N283="",O284=""),"",IF(R284&lt;VLOOKUP(O284,system3!$A$2:$F$36,6,FALSE),R284,VLOOKUP(O284,system3!$A$2:$F$36,6,FALSE)))</f>
        <v>116484</v>
      </c>
      <c r="T284" s="164">
        <f t="shared" si="31"/>
        <v>22452</v>
      </c>
      <c r="U284" s="164">
        <f t="shared" si="32"/>
        <v>94032</v>
      </c>
      <c r="V284" s="164">
        <f t="shared" si="33"/>
        <v>0</v>
      </c>
      <c r="W284" s="250"/>
      <c r="X284" s="33">
        <v>0</v>
      </c>
      <c r="Y284" s="264"/>
      <c r="Z284" s="7"/>
    </row>
    <row r="285" spans="13:26" x14ac:dyDescent="0.2">
      <c r="M285" s="36">
        <v>283</v>
      </c>
      <c r="N285" s="51">
        <f t="shared" si="28"/>
        <v>138</v>
      </c>
      <c r="O285" s="51">
        <f>IF(OR(N284=0,N284=""),"",IF($C$7&lt;system3!I284,"",system3!I284))</f>
        <v>24</v>
      </c>
      <c r="P285" s="125">
        <f t="shared" si="29"/>
        <v>50679</v>
      </c>
      <c r="Q285" s="52">
        <f>IF(OR(N284=0,N284="",O285=""),"",IF(N285&lt;0,"",VLOOKUP(O285,system3!$A$2:$B$36,2,FALSE)))</f>
        <v>1.8499999999999999E-2</v>
      </c>
      <c r="R285" s="53">
        <f t="shared" si="30"/>
        <v>14470003</v>
      </c>
      <c r="S285" s="53">
        <f>IF(OR(N284=0,N284="",O285=""),"",IF(R285&lt;VLOOKUP(O285,system3!$A$2:$F$36,6,FALSE),R285,VLOOKUP(O285,system3!$A$2:$F$36,6,FALSE)))</f>
        <v>116484</v>
      </c>
      <c r="T285" s="53">
        <f t="shared" si="31"/>
        <v>22307</v>
      </c>
      <c r="U285" s="53">
        <f t="shared" si="32"/>
        <v>94177</v>
      </c>
      <c r="V285" s="53">
        <f t="shared" si="33"/>
        <v>0</v>
      </c>
      <c r="W285" s="250"/>
      <c r="X285" s="33">
        <v>0</v>
      </c>
      <c r="Y285" s="264"/>
      <c r="Z285" s="7"/>
    </row>
    <row r="286" spans="13:26" x14ac:dyDescent="0.2">
      <c r="M286" s="160">
        <v>284</v>
      </c>
      <c r="N286" s="161">
        <f t="shared" si="28"/>
        <v>137</v>
      </c>
      <c r="O286" s="161">
        <f>IF(OR(N285=0,N285=""),"",IF($C$7&lt;system3!I285,"",system3!I285))</f>
        <v>24</v>
      </c>
      <c r="P286" s="162">
        <f t="shared" si="29"/>
        <v>50710</v>
      </c>
      <c r="Q286" s="163">
        <f>IF(OR(N285=0,N285="",O286=""),"",IF(N286&lt;0,"",VLOOKUP(O286,system3!$A$2:$B$36,2,FALSE)))</f>
        <v>1.8499999999999999E-2</v>
      </c>
      <c r="R286" s="164">
        <f t="shared" si="30"/>
        <v>14375826</v>
      </c>
      <c r="S286" s="164">
        <f>IF(OR(N285=0,N285="",O286=""),"",IF(R286&lt;VLOOKUP(O286,system3!$A$2:$F$36,6,FALSE),R286,VLOOKUP(O286,system3!$A$2:$F$36,6,FALSE)))</f>
        <v>116484</v>
      </c>
      <c r="T286" s="164">
        <f t="shared" si="31"/>
        <v>22162</v>
      </c>
      <c r="U286" s="164">
        <f t="shared" si="32"/>
        <v>94322</v>
      </c>
      <c r="V286" s="164">
        <f t="shared" si="33"/>
        <v>0</v>
      </c>
      <c r="W286" s="250"/>
      <c r="X286" s="33">
        <v>0</v>
      </c>
      <c r="Y286" s="264"/>
      <c r="Z286" s="7"/>
    </row>
    <row r="287" spans="13:26" x14ac:dyDescent="0.2">
      <c r="M287" s="36">
        <v>285</v>
      </c>
      <c r="N287" s="51">
        <f t="shared" si="28"/>
        <v>136</v>
      </c>
      <c r="O287" s="51">
        <f>IF(OR(N286=0,N286=""),"",IF($C$7&lt;system3!I286,"",system3!I286))</f>
        <v>24</v>
      </c>
      <c r="P287" s="125">
        <f t="shared" si="29"/>
        <v>50740</v>
      </c>
      <c r="Q287" s="52">
        <f>IF(OR(N286=0,N286="",O287=""),"",IF(N287&lt;0,"",VLOOKUP(O287,system3!$A$2:$B$36,2,FALSE)))</f>
        <v>1.8499999999999999E-2</v>
      </c>
      <c r="R287" s="53">
        <f t="shared" si="30"/>
        <v>14281504</v>
      </c>
      <c r="S287" s="53">
        <f>IF(OR(N286=0,N286="",O287=""),"",IF(R287&lt;VLOOKUP(O287,system3!$A$2:$F$36,6,FALSE),R287,VLOOKUP(O287,system3!$A$2:$F$36,6,FALSE)))</f>
        <v>116484</v>
      </c>
      <c r="T287" s="53">
        <f t="shared" si="31"/>
        <v>22017</v>
      </c>
      <c r="U287" s="53">
        <f t="shared" si="32"/>
        <v>94467</v>
      </c>
      <c r="V287" s="53">
        <f t="shared" si="33"/>
        <v>0</v>
      </c>
      <c r="W287" s="250"/>
      <c r="X287" s="33">
        <v>0</v>
      </c>
      <c r="Y287" s="264"/>
      <c r="Z287" s="7"/>
    </row>
    <row r="288" spans="13:26" x14ac:dyDescent="0.2">
      <c r="M288" s="160">
        <v>286</v>
      </c>
      <c r="N288" s="161">
        <f t="shared" si="28"/>
        <v>135</v>
      </c>
      <c r="O288" s="161">
        <f>IF(OR(N287=0,N287=""),"",IF($C$7&lt;system3!I287,"",system3!I287))</f>
        <v>24</v>
      </c>
      <c r="P288" s="162">
        <f t="shared" si="29"/>
        <v>50771</v>
      </c>
      <c r="Q288" s="163">
        <f>IF(OR(N287=0,N287="",O288=""),"",IF(N288&lt;0,"",VLOOKUP(O288,system3!$A$2:$B$36,2,FALSE)))</f>
        <v>1.8499999999999999E-2</v>
      </c>
      <c r="R288" s="164">
        <f t="shared" si="30"/>
        <v>14187037</v>
      </c>
      <c r="S288" s="164">
        <f>IF(OR(N287=0,N287="",O288=""),"",IF(R288&lt;VLOOKUP(O288,system3!$A$2:$F$36,6,FALSE),R288,VLOOKUP(O288,system3!$A$2:$F$36,6,FALSE)))</f>
        <v>116484</v>
      </c>
      <c r="T288" s="164">
        <f t="shared" si="31"/>
        <v>21871</v>
      </c>
      <c r="U288" s="164">
        <f t="shared" si="32"/>
        <v>94613</v>
      </c>
      <c r="V288" s="164">
        <f t="shared" si="33"/>
        <v>0</v>
      </c>
      <c r="W288" s="250"/>
      <c r="X288" s="33">
        <v>0</v>
      </c>
      <c r="Y288" s="264"/>
      <c r="Z288" s="7"/>
    </row>
    <row r="289" spans="13:26" x14ac:dyDescent="0.2">
      <c r="M289" s="36">
        <v>287</v>
      </c>
      <c r="N289" s="51">
        <f t="shared" si="28"/>
        <v>134</v>
      </c>
      <c r="O289" s="51">
        <f>IF(OR(N288=0,N288=""),"",IF($C$7&lt;system3!I288,"",system3!I288))</f>
        <v>24</v>
      </c>
      <c r="P289" s="125">
        <f t="shared" si="29"/>
        <v>50802</v>
      </c>
      <c r="Q289" s="52">
        <f>IF(OR(N288=0,N288="",O289=""),"",IF(N289&lt;0,"",VLOOKUP(O289,system3!$A$2:$B$36,2,FALSE)))</f>
        <v>1.8499999999999999E-2</v>
      </c>
      <c r="R289" s="53">
        <f t="shared" si="30"/>
        <v>14092424</v>
      </c>
      <c r="S289" s="53">
        <f>IF(OR(N288=0,N288="",O289=""),"",IF(R289&lt;VLOOKUP(O289,system3!$A$2:$F$36,6,FALSE),R289,VLOOKUP(O289,system3!$A$2:$F$36,6,FALSE)))</f>
        <v>116484</v>
      </c>
      <c r="T289" s="53">
        <f t="shared" si="31"/>
        <v>21725</v>
      </c>
      <c r="U289" s="53">
        <f t="shared" si="32"/>
        <v>94759</v>
      </c>
      <c r="V289" s="53">
        <f t="shared" si="33"/>
        <v>0</v>
      </c>
      <c r="W289" s="250"/>
      <c r="X289" s="33">
        <v>0</v>
      </c>
      <c r="Y289" s="264"/>
      <c r="Z289" s="7"/>
    </row>
    <row r="290" spans="13:26" x14ac:dyDescent="0.2">
      <c r="M290" s="165">
        <v>288</v>
      </c>
      <c r="N290" s="166">
        <f t="shared" si="28"/>
        <v>133</v>
      </c>
      <c r="O290" s="166">
        <f>IF(OR(N289=0,N289=""),"",IF($C$7&lt;system3!I289,"",system3!I289))</f>
        <v>24</v>
      </c>
      <c r="P290" s="167">
        <f t="shared" si="29"/>
        <v>50830</v>
      </c>
      <c r="Q290" s="168">
        <f>IF(OR(N289=0,N289="",O290=""),"",IF(N290&lt;0,"",VLOOKUP(O290,system3!$A$2:$B$36,2,FALSE)))</f>
        <v>1.8499999999999999E-2</v>
      </c>
      <c r="R290" s="169">
        <f t="shared" si="30"/>
        <v>13997665</v>
      </c>
      <c r="S290" s="169">
        <f>IF(OR(N289=0,N289="",O290=""),"",IF(R290&lt;VLOOKUP(O290,system3!$A$2:$F$36,6,FALSE),R290,VLOOKUP(O290,system3!$A$2:$F$36,6,FALSE)))</f>
        <v>116484</v>
      </c>
      <c r="T290" s="169">
        <f t="shared" si="31"/>
        <v>21579</v>
      </c>
      <c r="U290" s="169">
        <f t="shared" si="32"/>
        <v>94905</v>
      </c>
      <c r="V290" s="169">
        <f t="shared" si="33"/>
        <v>0</v>
      </c>
      <c r="W290" s="251"/>
      <c r="X290" s="34">
        <v>0</v>
      </c>
      <c r="Y290" s="265"/>
      <c r="Z290" s="7"/>
    </row>
    <row r="291" spans="13:26" x14ac:dyDescent="0.2">
      <c r="M291" s="35">
        <v>289</v>
      </c>
      <c r="N291" s="48">
        <f t="shared" si="28"/>
        <v>132</v>
      </c>
      <c r="O291" s="48">
        <f>IF(OR(N290=0,N290=""),"",IF($C$7&lt;system3!I290,"",system3!I290))</f>
        <v>25</v>
      </c>
      <c r="P291" s="123">
        <f t="shared" si="29"/>
        <v>50861</v>
      </c>
      <c r="Q291" s="49">
        <f>IF(OR(N290=0,N290="",O291=""),"",IF(N291&lt;0,"",VLOOKUP(O291,system3!$A$2:$B$36,2,FALSE)))</f>
        <v>1.8499999999999999E-2</v>
      </c>
      <c r="R291" s="50">
        <f t="shared" si="30"/>
        <v>13902760</v>
      </c>
      <c r="S291" s="50">
        <f>IF(OR(N290=0,N290="",O291=""),"",IF(R291&lt;VLOOKUP(O291,system3!$A$2:$F$36,6,FALSE),R291,VLOOKUP(O291,system3!$A$2:$F$36,6,FALSE)))</f>
        <v>116484</v>
      </c>
      <c r="T291" s="50">
        <f t="shared" si="31"/>
        <v>21433</v>
      </c>
      <c r="U291" s="50">
        <f t="shared" si="32"/>
        <v>95051</v>
      </c>
      <c r="V291" s="50">
        <f t="shared" si="33"/>
        <v>0</v>
      </c>
      <c r="W291" s="249">
        <f>IF(ISNA(VLOOKUP(O291,$B$28:$C$62,2,FALSE)),0,VLOOKUP(O291,$B$28:$C$62,2,FALSE))</f>
        <v>0</v>
      </c>
      <c r="X291" s="32">
        <v>0</v>
      </c>
      <c r="Y291" s="260">
        <f>IF(O291="","",ROUND(system3!$AJ$5/100*R291,-2))</f>
        <v>76000</v>
      </c>
      <c r="Z291" s="7"/>
    </row>
    <row r="292" spans="13:26" x14ac:dyDescent="0.2">
      <c r="M292" s="37">
        <v>290</v>
      </c>
      <c r="N292" s="38">
        <f t="shared" si="28"/>
        <v>131</v>
      </c>
      <c r="O292" s="38">
        <f>IF(OR(N291=0,N291=""),"",IF($C$7&lt;system3!I291,"",system3!I291))</f>
        <v>25</v>
      </c>
      <c r="P292" s="124">
        <f t="shared" si="29"/>
        <v>50891</v>
      </c>
      <c r="Q292" s="39">
        <f>IF(OR(N291=0,N291="",O292=""),"",IF(N292&lt;0,"",VLOOKUP(O292,system3!$A$2:$B$36,2,FALSE)))</f>
        <v>1.8499999999999999E-2</v>
      </c>
      <c r="R292" s="40">
        <f t="shared" si="30"/>
        <v>13807709</v>
      </c>
      <c r="S292" s="40">
        <f>IF(OR(N291=0,N291="",O292=""),"",IF(R292&lt;VLOOKUP(O292,system3!$A$2:$F$36,6,FALSE),R292,VLOOKUP(O292,system3!$A$2:$F$36,6,FALSE)))</f>
        <v>116484</v>
      </c>
      <c r="T292" s="40">
        <f t="shared" si="31"/>
        <v>21286</v>
      </c>
      <c r="U292" s="40">
        <f t="shared" si="32"/>
        <v>95198</v>
      </c>
      <c r="V292" s="40">
        <f t="shared" si="33"/>
        <v>0</v>
      </c>
      <c r="W292" s="250"/>
      <c r="X292" s="33">
        <v>0</v>
      </c>
      <c r="Y292" s="261"/>
      <c r="Z292" s="7"/>
    </row>
    <row r="293" spans="13:26" x14ac:dyDescent="0.2">
      <c r="M293" s="36">
        <v>291</v>
      </c>
      <c r="N293" s="51">
        <f t="shared" si="28"/>
        <v>130</v>
      </c>
      <c r="O293" s="51">
        <f>IF(OR(N292=0,N292=""),"",IF($C$7&lt;system3!I292,"",system3!I292))</f>
        <v>25</v>
      </c>
      <c r="P293" s="125">
        <f t="shared" si="29"/>
        <v>50922</v>
      </c>
      <c r="Q293" s="52">
        <f>IF(OR(N292=0,N292="",O293=""),"",IF(N293&lt;0,"",VLOOKUP(O293,system3!$A$2:$B$36,2,FALSE)))</f>
        <v>1.8499999999999999E-2</v>
      </c>
      <c r="R293" s="53">
        <f t="shared" si="30"/>
        <v>13712511</v>
      </c>
      <c r="S293" s="53">
        <f>IF(OR(N292=0,N292="",O293=""),"",IF(R293&lt;VLOOKUP(O293,system3!$A$2:$F$36,6,FALSE),R293,VLOOKUP(O293,system3!$A$2:$F$36,6,FALSE)))</f>
        <v>116484</v>
      </c>
      <c r="T293" s="53">
        <f t="shared" si="31"/>
        <v>21140</v>
      </c>
      <c r="U293" s="53">
        <f t="shared" si="32"/>
        <v>95344</v>
      </c>
      <c r="V293" s="53">
        <f t="shared" si="33"/>
        <v>0</v>
      </c>
      <c r="W293" s="250"/>
      <c r="X293" s="33">
        <v>0</v>
      </c>
      <c r="Y293" s="261"/>
      <c r="Z293" s="7"/>
    </row>
    <row r="294" spans="13:26" x14ac:dyDescent="0.2">
      <c r="M294" s="37">
        <v>292</v>
      </c>
      <c r="N294" s="38">
        <f t="shared" si="28"/>
        <v>129</v>
      </c>
      <c r="O294" s="38">
        <f>IF(OR(N293=0,N293=""),"",IF($C$7&lt;system3!I293,"",system3!I293))</f>
        <v>25</v>
      </c>
      <c r="P294" s="124">
        <f t="shared" si="29"/>
        <v>50952</v>
      </c>
      <c r="Q294" s="39">
        <f>IF(OR(N293=0,N293="",O294=""),"",IF(N294&lt;0,"",VLOOKUP(O294,system3!$A$2:$B$36,2,FALSE)))</f>
        <v>1.8499999999999999E-2</v>
      </c>
      <c r="R294" s="40">
        <f t="shared" si="30"/>
        <v>13617167</v>
      </c>
      <c r="S294" s="40">
        <f>IF(OR(N293=0,N293="",O294=""),"",IF(R294&lt;VLOOKUP(O294,system3!$A$2:$F$36,6,FALSE),R294,VLOOKUP(O294,system3!$A$2:$F$36,6,FALSE)))</f>
        <v>116484</v>
      </c>
      <c r="T294" s="40">
        <f t="shared" si="31"/>
        <v>20993</v>
      </c>
      <c r="U294" s="40">
        <f t="shared" si="32"/>
        <v>95491</v>
      </c>
      <c r="V294" s="40">
        <f t="shared" si="33"/>
        <v>0</v>
      </c>
      <c r="W294" s="250"/>
      <c r="X294" s="33">
        <v>0</v>
      </c>
      <c r="Y294" s="261"/>
      <c r="Z294" s="7"/>
    </row>
    <row r="295" spans="13:26" x14ac:dyDescent="0.2">
      <c r="M295" s="36">
        <v>293</v>
      </c>
      <c r="N295" s="51">
        <f t="shared" si="28"/>
        <v>128</v>
      </c>
      <c r="O295" s="51">
        <f>IF(OR(N294=0,N294=""),"",IF($C$7&lt;system3!I294,"",system3!I294))</f>
        <v>25</v>
      </c>
      <c r="P295" s="125">
        <f t="shared" si="29"/>
        <v>50983</v>
      </c>
      <c r="Q295" s="52">
        <f>IF(OR(N294=0,N294="",O295=""),"",IF(N295&lt;0,"",VLOOKUP(O295,system3!$A$2:$B$36,2,FALSE)))</f>
        <v>1.8499999999999999E-2</v>
      </c>
      <c r="R295" s="53">
        <f t="shared" si="30"/>
        <v>13521676</v>
      </c>
      <c r="S295" s="53">
        <f>IF(OR(N294=0,N294="",O295=""),"",IF(R295&lt;VLOOKUP(O295,system3!$A$2:$F$36,6,FALSE),R295,VLOOKUP(O295,system3!$A$2:$F$36,6,FALSE)))</f>
        <v>116484</v>
      </c>
      <c r="T295" s="53">
        <f t="shared" si="31"/>
        <v>20845</v>
      </c>
      <c r="U295" s="53">
        <f t="shared" si="32"/>
        <v>95639</v>
      </c>
      <c r="V295" s="53">
        <f t="shared" si="33"/>
        <v>0</v>
      </c>
      <c r="W295" s="250"/>
      <c r="X295" s="33">
        <v>0</v>
      </c>
      <c r="Y295" s="261"/>
      <c r="Z295" s="7"/>
    </row>
    <row r="296" spans="13:26" x14ac:dyDescent="0.2">
      <c r="M296" s="37">
        <v>294</v>
      </c>
      <c r="N296" s="38">
        <f t="shared" si="28"/>
        <v>127</v>
      </c>
      <c r="O296" s="38">
        <f>IF(OR(N295=0,N295=""),"",IF($C$7&lt;system3!I295,"",system3!I295))</f>
        <v>25</v>
      </c>
      <c r="P296" s="124">
        <f t="shared" si="29"/>
        <v>51014</v>
      </c>
      <c r="Q296" s="39">
        <f>IF(OR(N295=0,N295="",O296=""),"",IF(N296&lt;0,"",VLOOKUP(O296,system3!$A$2:$B$36,2,FALSE)))</f>
        <v>1.8499999999999999E-2</v>
      </c>
      <c r="R296" s="40">
        <f t="shared" si="30"/>
        <v>13426037</v>
      </c>
      <c r="S296" s="40">
        <f>IF(OR(N295=0,N295="",O296=""),"",IF(R296&lt;VLOOKUP(O296,system3!$A$2:$F$36,6,FALSE),R296,VLOOKUP(O296,system3!$A$2:$F$36,6,FALSE)))</f>
        <v>116484</v>
      </c>
      <c r="T296" s="40">
        <f t="shared" si="31"/>
        <v>20698</v>
      </c>
      <c r="U296" s="40">
        <f t="shared" si="32"/>
        <v>95786</v>
      </c>
      <c r="V296" s="40">
        <f t="shared" si="33"/>
        <v>0</v>
      </c>
      <c r="W296" s="250"/>
      <c r="X296" s="33">
        <v>0</v>
      </c>
      <c r="Y296" s="261"/>
      <c r="Z296" s="7"/>
    </row>
    <row r="297" spans="13:26" x14ac:dyDescent="0.2">
      <c r="M297" s="36">
        <v>295</v>
      </c>
      <c r="N297" s="51">
        <f t="shared" si="28"/>
        <v>126</v>
      </c>
      <c r="O297" s="51">
        <f>IF(OR(N296=0,N296=""),"",IF($C$7&lt;system3!I296,"",system3!I296))</f>
        <v>25</v>
      </c>
      <c r="P297" s="125">
        <f t="shared" si="29"/>
        <v>51044</v>
      </c>
      <c r="Q297" s="52">
        <f>IF(OR(N296=0,N296="",O297=""),"",IF(N297&lt;0,"",VLOOKUP(O297,system3!$A$2:$B$36,2,FALSE)))</f>
        <v>1.8499999999999999E-2</v>
      </c>
      <c r="R297" s="53">
        <f t="shared" si="30"/>
        <v>13330251</v>
      </c>
      <c r="S297" s="53">
        <f>IF(OR(N296=0,N296="",O297=""),"",IF(R297&lt;VLOOKUP(O297,system3!$A$2:$F$36,6,FALSE),R297,VLOOKUP(O297,system3!$A$2:$F$36,6,FALSE)))</f>
        <v>116484</v>
      </c>
      <c r="T297" s="53">
        <f t="shared" si="31"/>
        <v>20550</v>
      </c>
      <c r="U297" s="53">
        <f t="shared" si="32"/>
        <v>95934</v>
      </c>
      <c r="V297" s="53">
        <f t="shared" si="33"/>
        <v>0</v>
      </c>
      <c r="W297" s="250"/>
      <c r="X297" s="33">
        <v>0</v>
      </c>
      <c r="Y297" s="261"/>
      <c r="Z297" s="7"/>
    </row>
    <row r="298" spans="13:26" x14ac:dyDescent="0.2">
      <c r="M298" s="37">
        <v>296</v>
      </c>
      <c r="N298" s="38">
        <f t="shared" si="28"/>
        <v>125</v>
      </c>
      <c r="O298" s="38">
        <f>IF(OR(N297=0,N297=""),"",IF($C$7&lt;system3!I297,"",system3!I297))</f>
        <v>25</v>
      </c>
      <c r="P298" s="124">
        <f t="shared" si="29"/>
        <v>51075</v>
      </c>
      <c r="Q298" s="39">
        <f>IF(OR(N297=0,N297="",O298=""),"",IF(N298&lt;0,"",VLOOKUP(O298,system3!$A$2:$B$36,2,FALSE)))</f>
        <v>1.8499999999999999E-2</v>
      </c>
      <c r="R298" s="40">
        <f t="shared" si="30"/>
        <v>13234317</v>
      </c>
      <c r="S298" s="40">
        <f>IF(OR(N297=0,N297="",O298=""),"",IF(R298&lt;VLOOKUP(O298,system3!$A$2:$F$36,6,FALSE),R298,VLOOKUP(O298,system3!$A$2:$F$36,6,FALSE)))</f>
        <v>116484</v>
      </c>
      <c r="T298" s="40">
        <f t="shared" si="31"/>
        <v>20402</v>
      </c>
      <c r="U298" s="40">
        <f t="shared" si="32"/>
        <v>96082</v>
      </c>
      <c r="V298" s="40">
        <f t="shared" si="33"/>
        <v>0</v>
      </c>
      <c r="W298" s="250"/>
      <c r="X298" s="33">
        <v>0</v>
      </c>
      <c r="Y298" s="261"/>
      <c r="Z298" s="7"/>
    </row>
    <row r="299" spans="13:26" x14ac:dyDescent="0.2">
      <c r="M299" s="36">
        <v>297</v>
      </c>
      <c r="N299" s="51">
        <f t="shared" si="28"/>
        <v>124</v>
      </c>
      <c r="O299" s="51">
        <f>IF(OR(N298=0,N298=""),"",IF($C$7&lt;system3!I298,"",system3!I298))</f>
        <v>25</v>
      </c>
      <c r="P299" s="125">
        <f t="shared" si="29"/>
        <v>51105</v>
      </c>
      <c r="Q299" s="52">
        <f>IF(OR(N298=0,N298="",O299=""),"",IF(N299&lt;0,"",VLOOKUP(O299,system3!$A$2:$B$36,2,FALSE)))</f>
        <v>1.8499999999999999E-2</v>
      </c>
      <c r="R299" s="53">
        <f t="shared" si="30"/>
        <v>13138235</v>
      </c>
      <c r="S299" s="53">
        <f>IF(OR(N298=0,N298="",O299=""),"",IF(R299&lt;VLOOKUP(O299,system3!$A$2:$F$36,6,FALSE),R299,VLOOKUP(O299,system3!$A$2:$F$36,6,FALSE)))</f>
        <v>116484</v>
      </c>
      <c r="T299" s="53">
        <f t="shared" si="31"/>
        <v>20254</v>
      </c>
      <c r="U299" s="53">
        <f t="shared" si="32"/>
        <v>96230</v>
      </c>
      <c r="V299" s="53">
        <f t="shared" si="33"/>
        <v>0</v>
      </c>
      <c r="W299" s="250"/>
      <c r="X299" s="33">
        <v>0</v>
      </c>
      <c r="Y299" s="261"/>
      <c r="Z299" s="7"/>
    </row>
    <row r="300" spans="13:26" x14ac:dyDescent="0.2">
      <c r="M300" s="37">
        <v>298</v>
      </c>
      <c r="N300" s="38">
        <f t="shared" si="28"/>
        <v>123</v>
      </c>
      <c r="O300" s="38">
        <f>IF(OR(N299=0,N299=""),"",IF($C$7&lt;system3!I299,"",system3!I299))</f>
        <v>25</v>
      </c>
      <c r="P300" s="124">
        <f t="shared" si="29"/>
        <v>51136</v>
      </c>
      <c r="Q300" s="39">
        <f>IF(OR(N299=0,N299="",O300=""),"",IF(N300&lt;0,"",VLOOKUP(O300,system3!$A$2:$B$36,2,FALSE)))</f>
        <v>1.8499999999999999E-2</v>
      </c>
      <c r="R300" s="40">
        <f t="shared" si="30"/>
        <v>13042005</v>
      </c>
      <c r="S300" s="40">
        <f>IF(OR(N299=0,N299="",O300=""),"",IF(R300&lt;VLOOKUP(O300,system3!$A$2:$F$36,6,FALSE),R300,VLOOKUP(O300,system3!$A$2:$F$36,6,FALSE)))</f>
        <v>116484</v>
      </c>
      <c r="T300" s="40">
        <f t="shared" si="31"/>
        <v>20106</v>
      </c>
      <c r="U300" s="40">
        <f t="shared" si="32"/>
        <v>96378</v>
      </c>
      <c r="V300" s="40">
        <f t="shared" si="33"/>
        <v>0</v>
      </c>
      <c r="W300" s="250"/>
      <c r="X300" s="33">
        <v>0</v>
      </c>
      <c r="Y300" s="261"/>
      <c r="Z300" s="7"/>
    </row>
    <row r="301" spans="13:26" x14ac:dyDescent="0.2">
      <c r="M301" s="36">
        <v>299</v>
      </c>
      <c r="N301" s="51">
        <f t="shared" si="28"/>
        <v>122</v>
      </c>
      <c r="O301" s="51">
        <f>IF(OR(N300=0,N300=""),"",IF($C$7&lt;system3!I300,"",system3!I300))</f>
        <v>25</v>
      </c>
      <c r="P301" s="125">
        <f t="shared" si="29"/>
        <v>51167</v>
      </c>
      <c r="Q301" s="52">
        <f>IF(OR(N300=0,N300="",O301=""),"",IF(N301&lt;0,"",VLOOKUP(O301,system3!$A$2:$B$36,2,FALSE)))</f>
        <v>1.8499999999999999E-2</v>
      </c>
      <c r="R301" s="53">
        <f t="shared" si="30"/>
        <v>12945627</v>
      </c>
      <c r="S301" s="53">
        <f>IF(OR(N300=0,N300="",O301=""),"",IF(R301&lt;VLOOKUP(O301,system3!$A$2:$F$36,6,FALSE),R301,VLOOKUP(O301,system3!$A$2:$F$36,6,FALSE)))</f>
        <v>116484</v>
      </c>
      <c r="T301" s="53">
        <f t="shared" si="31"/>
        <v>19957</v>
      </c>
      <c r="U301" s="53">
        <f t="shared" si="32"/>
        <v>96527</v>
      </c>
      <c r="V301" s="53">
        <f t="shared" si="33"/>
        <v>0</v>
      </c>
      <c r="W301" s="250"/>
      <c r="X301" s="33">
        <v>0</v>
      </c>
      <c r="Y301" s="261"/>
      <c r="Z301" s="7"/>
    </row>
    <row r="302" spans="13:26" ht="13.5" thickBot="1" x14ac:dyDescent="0.25">
      <c r="M302" s="155">
        <v>300</v>
      </c>
      <c r="N302" s="156">
        <f t="shared" si="28"/>
        <v>121</v>
      </c>
      <c r="O302" s="156">
        <f>IF(OR(N301=0,N301=""),"",IF($C$7&lt;system3!I301,"",system3!I301))</f>
        <v>25</v>
      </c>
      <c r="P302" s="157">
        <f t="shared" si="29"/>
        <v>51196</v>
      </c>
      <c r="Q302" s="158">
        <f>IF(OR(N301=0,N301="",O302=""),"",IF(N302&lt;0,"",VLOOKUP(O302,system3!$A$2:$B$36,2,FALSE)))</f>
        <v>1.8499999999999999E-2</v>
      </c>
      <c r="R302" s="159">
        <f t="shared" si="30"/>
        <v>12849100</v>
      </c>
      <c r="S302" s="159">
        <f>IF(OR(N301=0,N301="",O302=""),"",IF(R302&lt;VLOOKUP(O302,system3!$A$2:$F$36,6,FALSE),R302,VLOOKUP(O302,system3!$A$2:$F$36,6,FALSE)))</f>
        <v>116484</v>
      </c>
      <c r="T302" s="159">
        <f t="shared" si="31"/>
        <v>19809</v>
      </c>
      <c r="U302" s="159">
        <f t="shared" si="32"/>
        <v>96675</v>
      </c>
      <c r="V302" s="159">
        <f t="shared" si="33"/>
        <v>0</v>
      </c>
      <c r="W302" s="252"/>
      <c r="X302" s="47">
        <v>0</v>
      </c>
      <c r="Y302" s="266"/>
      <c r="Z302" s="7"/>
    </row>
    <row r="303" spans="13:26" x14ac:dyDescent="0.2">
      <c r="M303" s="149">
        <v>301</v>
      </c>
      <c r="N303" s="150">
        <f t="shared" si="28"/>
        <v>120</v>
      </c>
      <c r="O303" s="150">
        <f>IF(OR(N302=0,N302=""),"",IF($C$7&lt;system3!I302,"",system3!I302))</f>
        <v>26</v>
      </c>
      <c r="P303" s="151">
        <f t="shared" si="29"/>
        <v>51227</v>
      </c>
      <c r="Q303" s="152">
        <f>IF(OR(N302=0,N302="",O303=""),"",IF(N303&lt;0,"",VLOOKUP(O303,system3!$A$2:$B$36,2,FALSE)))</f>
        <v>1.8499999999999999E-2</v>
      </c>
      <c r="R303" s="153">
        <f t="shared" si="30"/>
        <v>12752425</v>
      </c>
      <c r="S303" s="153">
        <f>IF(OR(N302=0,N302="",O303=""),"",IF(R303&lt;VLOOKUP(O303,system3!$A$2:$F$36,6,FALSE),R303,VLOOKUP(O303,system3!$A$2:$F$36,6,FALSE)))</f>
        <v>116484</v>
      </c>
      <c r="T303" s="153">
        <f t="shared" si="31"/>
        <v>19659</v>
      </c>
      <c r="U303" s="153">
        <f t="shared" si="32"/>
        <v>96825</v>
      </c>
      <c r="V303" s="153">
        <f t="shared" si="33"/>
        <v>0</v>
      </c>
      <c r="W303" s="250">
        <f>IF(ISNA(VLOOKUP(O303,$B$28:$C$62,2,FALSE)),0,VLOOKUP(O303,$B$28:$C$62,2,FALSE))</f>
        <v>0</v>
      </c>
      <c r="X303" s="154">
        <v>0</v>
      </c>
      <c r="Y303" s="264">
        <f>IF(O303="","",ROUND(system3!$AJ$5/100*R303,-2))</f>
        <v>69800</v>
      </c>
      <c r="Z303" s="7"/>
    </row>
    <row r="304" spans="13:26" x14ac:dyDescent="0.2">
      <c r="M304" s="160">
        <v>302</v>
      </c>
      <c r="N304" s="161">
        <f t="shared" si="28"/>
        <v>119</v>
      </c>
      <c r="O304" s="161">
        <f>IF(OR(N303=0,N303=""),"",IF($C$7&lt;system3!I303,"",system3!I303))</f>
        <v>26</v>
      </c>
      <c r="P304" s="162">
        <f t="shared" si="29"/>
        <v>51257</v>
      </c>
      <c r="Q304" s="163">
        <f>IF(OR(N303=0,N303="",O304=""),"",IF(N304&lt;0,"",VLOOKUP(O304,system3!$A$2:$B$36,2,FALSE)))</f>
        <v>1.8499999999999999E-2</v>
      </c>
      <c r="R304" s="164">
        <f t="shared" si="30"/>
        <v>12655600</v>
      </c>
      <c r="S304" s="164">
        <f>IF(OR(N303=0,N303="",O304=""),"",IF(R304&lt;VLOOKUP(O304,system3!$A$2:$F$36,6,FALSE),R304,VLOOKUP(O304,system3!$A$2:$F$36,6,FALSE)))</f>
        <v>116484</v>
      </c>
      <c r="T304" s="164">
        <f t="shared" si="31"/>
        <v>19510</v>
      </c>
      <c r="U304" s="164">
        <f t="shared" si="32"/>
        <v>96974</v>
      </c>
      <c r="V304" s="164">
        <f t="shared" si="33"/>
        <v>0</v>
      </c>
      <c r="W304" s="250"/>
      <c r="X304" s="33">
        <v>0</v>
      </c>
      <c r="Y304" s="264"/>
      <c r="Z304" s="7"/>
    </row>
    <row r="305" spans="13:26" x14ac:dyDescent="0.2">
      <c r="M305" s="36">
        <v>303</v>
      </c>
      <c r="N305" s="51">
        <f t="shared" si="28"/>
        <v>118</v>
      </c>
      <c r="O305" s="51">
        <f>IF(OR(N304=0,N304=""),"",IF($C$7&lt;system3!I304,"",system3!I304))</f>
        <v>26</v>
      </c>
      <c r="P305" s="125">
        <f t="shared" si="29"/>
        <v>51288</v>
      </c>
      <c r="Q305" s="52">
        <f>IF(OR(N304=0,N304="",O305=""),"",IF(N305&lt;0,"",VLOOKUP(O305,system3!$A$2:$B$36,2,FALSE)))</f>
        <v>1.8499999999999999E-2</v>
      </c>
      <c r="R305" s="53">
        <f t="shared" si="30"/>
        <v>12558626</v>
      </c>
      <c r="S305" s="53">
        <f>IF(OR(N304=0,N304="",O305=""),"",IF(R305&lt;VLOOKUP(O305,system3!$A$2:$F$36,6,FALSE),R305,VLOOKUP(O305,system3!$A$2:$F$36,6,FALSE)))</f>
        <v>116484</v>
      </c>
      <c r="T305" s="53">
        <f t="shared" si="31"/>
        <v>19361</v>
      </c>
      <c r="U305" s="53">
        <f t="shared" si="32"/>
        <v>97123</v>
      </c>
      <c r="V305" s="53">
        <f t="shared" si="33"/>
        <v>0</v>
      </c>
      <c r="W305" s="250"/>
      <c r="X305" s="33">
        <v>0</v>
      </c>
      <c r="Y305" s="264"/>
      <c r="Z305" s="7"/>
    </row>
    <row r="306" spans="13:26" x14ac:dyDescent="0.2">
      <c r="M306" s="160">
        <v>304</v>
      </c>
      <c r="N306" s="161">
        <f t="shared" si="28"/>
        <v>117</v>
      </c>
      <c r="O306" s="161">
        <f>IF(OR(N305=0,N305=""),"",IF($C$7&lt;system3!I305,"",system3!I305))</f>
        <v>26</v>
      </c>
      <c r="P306" s="162">
        <f t="shared" si="29"/>
        <v>51318</v>
      </c>
      <c r="Q306" s="163">
        <f>IF(OR(N305=0,N305="",O306=""),"",IF(N306&lt;0,"",VLOOKUP(O306,system3!$A$2:$B$36,2,FALSE)))</f>
        <v>1.8499999999999999E-2</v>
      </c>
      <c r="R306" s="164">
        <f t="shared" si="30"/>
        <v>12461503</v>
      </c>
      <c r="S306" s="164">
        <f>IF(OR(N305=0,N305="",O306=""),"",IF(R306&lt;VLOOKUP(O306,system3!$A$2:$F$36,6,FALSE),R306,VLOOKUP(O306,system3!$A$2:$F$36,6,FALSE)))</f>
        <v>116484</v>
      </c>
      <c r="T306" s="164">
        <f t="shared" si="31"/>
        <v>19211</v>
      </c>
      <c r="U306" s="164">
        <f t="shared" si="32"/>
        <v>97273</v>
      </c>
      <c r="V306" s="164">
        <f t="shared" si="33"/>
        <v>0</v>
      </c>
      <c r="W306" s="250"/>
      <c r="X306" s="33">
        <v>0</v>
      </c>
      <c r="Y306" s="264"/>
      <c r="Z306" s="7"/>
    </row>
    <row r="307" spans="13:26" x14ac:dyDescent="0.2">
      <c r="M307" s="36">
        <v>305</v>
      </c>
      <c r="N307" s="51">
        <f t="shared" si="28"/>
        <v>116</v>
      </c>
      <c r="O307" s="51">
        <f>IF(OR(N306=0,N306=""),"",IF($C$7&lt;system3!I306,"",system3!I306))</f>
        <v>26</v>
      </c>
      <c r="P307" s="125">
        <f t="shared" si="29"/>
        <v>51349</v>
      </c>
      <c r="Q307" s="52">
        <f>IF(OR(N306=0,N306="",O307=""),"",IF(N307&lt;0,"",VLOOKUP(O307,system3!$A$2:$B$36,2,FALSE)))</f>
        <v>1.8499999999999999E-2</v>
      </c>
      <c r="R307" s="53">
        <f t="shared" si="30"/>
        <v>12364230</v>
      </c>
      <c r="S307" s="53">
        <f>IF(OR(N306=0,N306="",O307=""),"",IF(R307&lt;VLOOKUP(O307,system3!$A$2:$F$36,6,FALSE),R307,VLOOKUP(O307,system3!$A$2:$F$36,6,FALSE)))</f>
        <v>116484</v>
      </c>
      <c r="T307" s="53">
        <f t="shared" si="31"/>
        <v>19061</v>
      </c>
      <c r="U307" s="53">
        <f t="shared" si="32"/>
        <v>97423</v>
      </c>
      <c r="V307" s="53">
        <f t="shared" si="33"/>
        <v>0</v>
      </c>
      <c r="W307" s="250"/>
      <c r="X307" s="33">
        <v>0</v>
      </c>
      <c r="Y307" s="264"/>
      <c r="Z307" s="7"/>
    </row>
    <row r="308" spans="13:26" x14ac:dyDescent="0.2">
      <c r="M308" s="160">
        <v>306</v>
      </c>
      <c r="N308" s="161">
        <f t="shared" si="28"/>
        <v>115</v>
      </c>
      <c r="O308" s="161">
        <f>IF(OR(N307=0,N307=""),"",IF($C$7&lt;system3!I307,"",system3!I307))</f>
        <v>26</v>
      </c>
      <c r="P308" s="162">
        <f t="shared" si="29"/>
        <v>51380</v>
      </c>
      <c r="Q308" s="163">
        <f>IF(OR(N307=0,N307="",O308=""),"",IF(N308&lt;0,"",VLOOKUP(O308,system3!$A$2:$B$36,2,FALSE)))</f>
        <v>1.8499999999999999E-2</v>
      </c>
      <c r="R308" s="164">
        <f t="shared" si="30"/>
        <v>12266807</v>
      </c>
      <c r="S308" s="164">
        <f>IF(OR(N307=0,N307="",O308=""),"",IF(R308&lt;VLOOKUP(O308,system3!$A$2:$F$36,6,FALSE),R308,VLOOKUP(O308,system3!$A$2:$F$36,6,FALSE)))</f>
        <v>116484</v>
      </c>
      <c r="T308" s="164">
        <f t="shared" si="31"/>
        <v>18911</v>
      </c>
      <c r="U308" s="164">
        <f t="shared" si="32"/>
        <v>97573</v>
      </c>
      <c r="V308" s="164">
        <f t="shared" si="33"/>
        <v>0</v>
      </c>
      <c r="W308" s="250"/>
      <c r="X308" s="33">
        <v>0</v>
      </c>
      <c r="Y308" s="264"/>
      <c r="Z308" s="7"/>
    </row>
    <row r="309" spans="13:26" x14ac:dyDescent="0.2">
      <c r="M309" s="36">
        <v>307</v>
      </c>
      <c r="N309" s="51">
        <f t="shared" si="28"/>
        <v>114</v>
      </c>
      <c r="O309" s="51">
        <f>IF(OR(N308=0,N308=""),"",IF($C$7&lt;system3!I308,"",system3!I308))</f>
        <v>26</v>
      </c>
      <c r="P309" s="125">
        <f t="shared" si="29"/>
        <v>51410</v>
      </c>
      <c r="Q309" s="52">
        <f>IF(OR(N308=0,N308="",O309=""),"",IF(N309&lt;0,"",VLOOKUP(O309,system3!$A$2:$B$36,2,FALSE)))</f>
        <v>1.8499999999999999E-2</v>
      </c>
      <c r="R309" s="53">
        <f t="shared" si="30"/>
        <v>12169234</v>
      </c>
      <c r="S309" s="53">
        <f>IF(OR(N308=0,N308="",O309=""),"",IF(R309&lt;VLOOKUP(O309,system3!$A$2:$F$36,6,FALSE),R309,VLOOKUP(O309,system3!$A$2:$F$36,6,FALSE)))</f>
        <v>116484</v>
      </c>
      <c r="T309" s="53">
        <f t="shared" si="31"/>
        <v>18760</v>
      </c>
      <c r="U309" s="53">
        <f t="shared" si="32"/>
        <v>97724</v>
      </c>
      <c r="V309" s="53">
        <f t="shared" si="33"/>
        <v>0</v>
      </c>
      <c r="W309" s="250"/>
      <c r="X309" s="33">
        <v>0</v>
      </c>
      <c r="Y309" s="264"/>
      <c r="Z309" s="7"/>
    </row>
    <row r="310" spans="13:26" x14ac:dyDescent="0.2">
      <c r="M310" s="160">
        <v>308</v>
      </c>
      <c r="N310" s="161">
        <f t="shared" si="28"/>
        <v>113</v>
      </c>
      <c r="O310" s="161">
        <f>IF(OR(N309=0,N309=""),"",IF($C$7&lt;system3!I309,"",system3!I309))</f>
        <v>26</v>
      </c>
      <c r="P310" s="162">
        <f t="shared" si="29"/>
        <v>51441</v>
      </c>
      <c r="Q310" s="163">
        <f>IF(OR(N309=0,N309="",O310=""),"",IF(N310&lt;0,"",VLOOKUP(O310,system3!$A$2:$B$36,2,FALSE)))</f>
        <v>1.8499999999999999E-2</v>
      </c>
      <c r="R310" s="164">
        <f t="shared" si="30"/>
        <v>12071510</v>
      </c>
      <c r="S310" s="164">
        <f>IF(OR(N309=0,N309="",O310=""),"",IF(R310&lt;VLOOKUP(O310,system3!$A$2:$F$36,6,FALSE),R310,VLOOKUP(O310,system3!$A$2:$F$36,6,FALSE)))</f>
        <v>116484</v>
      </c>
      <c r="T310" s="164">
        <f t="shared" si="31"/>
        <v>18610</v>
      </c>
      <c r="U310" s="164">
        <f t="shared" si="32"/>
        <v>97874</v>
      </c>
      <c r="V310" s="164">
        <f t="shared" si="33"/>
        <v>0</v>
      </c>
      <c r="W310" s="250"/>
      <c r="X310" s="33">
        <v>0</v>
      </c>
      <c r="Y310" s="264"/>
      <c r="Z310" s="7"/>
    </row>
    <row r="311" spans="13:26" x14ac:dyDescent="0.2">
      <c r="M311" s="36">
        <v>309</v>
      </c>
      <c r="N311" s="51">
        <f t="shared" si="28"/>
        <v>112</v>
      </c>
      <c r="O311" s="51">
        <f>IF(OR(N310=0,N310=""),"",IF($C$7&lt;system3!I310,"",system3!I310))</f>
        <v>26</v>
      </c>
      <c r="P311" s="125">
        <f t="shared" si="29"/>
        <v>51471</v>
      </c>
      <c r="Q311" s="52">
        <f>IF(OR(N310=0,N310="",O311=""),"",IF(N311&lt;0,"",VLOOKUP(O311,system3!$A$2:$B$36,2,FALSE)))</f>
        <v>1.8499999999999999E-2</v>
      </c>
      <c r="R311" s="53">
        <f t="shared" si="30"/>
        <v>11973636</v>
      </c>
      <c r="S311" s="53">
        <f>IF(OR(N310=0,N310="",O311=""),"",IF(R311&lt;VLOOKUP(O311,system3!$A$2:$F$36,6,FALSE),R311,VLOOKUP(O311,system3!$A$2:$F$36,6,FALSE)))</f>
        <v>116484</v>
      </c>
      <c r="T311" s="53">
        <f t="shared" si="31"/>
        <v>18459</v>
      </c>
      <c r="U311" s="53">
        <f t="shared" si="32"/>
        <v>98025</v>
      </c>
      <c r="V311" s="53">
        <f t="shared" si="33"/>
        <v>0</v>
      </c>
      <c r="W311" s="250"/>
      <c r="X311" s="33">
        <v>0</v>
      </c>
      <c r="Y311" s="264"/>
      <c r="Z311" s="7"/>
    </row>
    <row r="312" spans="13:26" x14ac:dyDescent="0.2">
      <c r="M312" s="160">
        <v>310</v>
      </c>
      <c r="N312" s="161">
        <f t="shared" si="28"/>
        <v>111</v>
      </c>
      <c r="O312" s="161">
        <f>IF(OR(N311=0,N311=""),"",IF($C$7&lt;system3!I311,"",system3!I311))</f>
        <v>26</v>
      </c>
      <c r="P312" s="162">
        <f t="shared" si="29"/>
        <v>51502</v>
      </c>
      <c r="Q312" s="163">
        <f>IF(OR(N311=0,N311="",O312=""),"",IF(N312&lt;0,"",VLOOKUP(O312,system3!$A$2:$B$36,2,FALSE)))</f>
        <v>1.8499999999999999E-2</v>
      </c>
      <c r="R312" s="164">
        <f t="shared" si="30"/>
        <v>11875611</v>
      </c>
      <c r="S312" s="164">
        <f>IF(OR(N311=0,N311="",O312=""),"",IF(R312&lt;VLOOKUP(O312,system3!$A$2:$F$36,6,FALSE),R312,VLOOKUP(O312,system3!$A$2:$F$36,6,FALSE)))</f>
        <v>116484</v>
      </c>
      <c r="T312" s="164">
        <f t="shared" si="31"/>
        <v>18308</v>
      </c>
      <c r="U312" s="164">
        <f t="shared" si="32"/>
        <v>98176</v>
      </c>
      <c r="V312" s="164">
        <f t="shared" si="33"/>
        <v>0</v>
      </c>
      <c r="W312" s="250"/>
      <c r="X312" s="33">
        <v>0</v>
      </c>
      <c r="Y312" s="264"/>
      <c r="Z312" s="7"/>
    </row>
    <row r="313" spans="13:26" x14ac:dyDescent="0.2">
      <c r="M313" s="36">
        <v>311</v>
      </c>
      <c r="N313" s="51">
        <f t="shared" si="28"/>
        <v>110</v>
      </c>
      <c r="O313" s="51">
        <f>IF(OR(N312=0,N312=""),"",IF($C$7&lt;system3!I312,"",system3!I312))</f>
        <v>26</v>
      </c>
      <c r="P313" s="125">
        <f t="shared" si="29"/>
        <v>51533</v>
      </c>
      <c r="Q313" s="52">
        <f>IF(OR(N312=0,N312="",O313=""),"",IF(N313&lt;0,"",VLOOKUP(O313,system3!$A$2:$B$36,2,FALSE)))</f>
        <v>1.8499999999999999E-2</v>
      </c>
      <c r="R313" s="53">
        <f t="shared" si="30"/>
        <v>11777435</v>
      </c>
      <c r="S313" s="53">
        <f>IF(OR(N312=0,N312="",O313=""),"",IF(R313&lt;VLOOKUP(O313,system3!$A$2:$F$36,6,FALSE),R313,VLOOKUP(O313,system3!$A$2:$F$36,6,FALSE)))</f>
        <v>116484</v>
      </c>
      <c r="T313" s="53">
        <f t="shared" si="31"/>
        <v>18156</v>
      </c>
      <c r="U313" s="53">
        <f t="shared" si="32"/>
        <v>98328</v>
      </c>
      <c r="V313" s="53">
        <f t="shared" si="33"/>
        <v>0</v>
      </c>
      <c r="W313" s="250"/>
      <c r="X313" s="33">
        <v>0</v>
      </c>
      <c r="Y313" s="264"/>
      <c r="Z313" s="7"/>
    </row>
    <row r="314" spans="13:26" x14ac:dyDescent="0.2">
      <c r="M314" s="165">
        <v>312</v>
      </c>
      <c r="N314" s="166">
        <f t="shared" si="28"/>
        <v>109</v>
      </c>
      <c r="O314" s="166">
        <f>IF(OR(N313=0,N313=""),"",IF($C$7&lt;system3!I313,"",system3!I313))</f>
        <v>26</v>
      </c>
      <c r="P314" s="167">
        <f t="shared" si="29"/>
        <v>51561</v>
      </c>
      <c r="Q314" s="168">
        <f>IF(OR(N313=0,N313="",O314=""),"",IF(N314&lt;0,"",VLOOKUP(O314,system3!$A$2:$B$36,2,FALSE)))</f>
        <v>1.8499999999999999E-2</v>
      </c>
      <c r="R314" s="169">
        <f t="shared" si="30"/>
        <v>11679107</v>
      </c>
      <c r="S314" s="169">
        <f>IF(OR(N313=0,N313="",O314=""),"",IF(R314&lt;VLOOKUP(O314,system3!$A$2:$F$36,6,FALSE),R314,VLOOKUP(O314,system3!$A$2:$F$36,6,FALSE)))</f>
        <v>116484</v>
      </c>
      <c r="T314" s="169">
        <f t="shared" si="31"/>
        <v>18005</v>
      </c>
      <c r="U314" s="169">
        <f t="shared" si="32"/>
        <v>98479</v>
      </c>
      <c r="V314" s="169">
        <f t="shared" si="33"/>
        <v>0</v>
      </c>
      <c r="W314" s="251"/>
      <c r="X314" s="34">
        <v>0</v>
      </c>
      <c r="Y314" s="265"/>
      <c r="Z314" s="7"/>
    </row>
    <row r="315" spans="13:26" x14ac:dyDescent="0.2">
      <c r="M315" s="35">
        <v>313</v>
      </c>
      <c r="N315" s="48">
        <f t="shared" si="28"/>
        <v>108</v>
      </c>
      <c r="O315" s="48">
        <f>IF(OR(N314=0,N314=""),"",IF($C$7&lt;system3!I314,"",system3!I314))</f>
        <v>27</v>
      </c>
      <c r="P315" s="123">
        <f t="shared" si="29"/>
        <v>51592</v>
      </c>
      <c r="Q315" s="49">
        <f>IF(OR(N314=0,N314="",O315=""),"",IF(N315&lt;0,"",VLOOKUP(O315,system3!$A$2:$B$36,2,FALSE)))</f>
        <v>1.8499999999999999E-2</v>
      </c>
      <c r="R315" s="50">
        <f t="shared" si="30"/>
        <v>11580628</v>
      </c>
      <c r="S315" s="50">
        <f>IF(OR(N314=0,N314="",O315=""),"",IF(R315&lt;VLOOKUP(O315,system3!$A$2:$F$36,6,FALSE),R315,VLOOKUP(O315,system3!$A$2:$F$36,6,FALSE)))</f>
        <v>116484</v>
      </c>
      <c r="T315" s="50">
        <f t="shared" si="31"/>
        <v>17853</v>
      </c>
      <c r="U315" s="50">
        <f t="shared" si="32"/>
        <v>98631</v>
      </c>
      <c r="V315" s="50">
        <f t="shared" si="33"/>
        <v>0</v>
      </c>
      <c r="W315" s="249">
        <f>IF(ISNA(VLOOKUP(O315,$B$28:$C$62,2,FALSE)),0,VLOOKUP(O315,$B$28:$C$62,2,FALSE))</f>
        <v>0</v>
      </c>
      <c r="X315" s="32">
        <v>0</v>
      </c>
      <c r="Y315" s="260">
        <f>IF(O315="","",ROUND(system3!$AJ$5/100*R315,-2))</f>
        <v>63300</v>
      </c>
      <c r="Z315" s="7"/>
    </row>
    <row r="316" spans="13:26" x14ac:dyDescent="0.2">
      <c r="M316" s="37">
        <v>314</v>
      </c>
      <c r="N316" s="38">
        <f t="shared" si="28"/>
        <v>107</v>
      </c>
      <c r="O316" s="38">
        <f>IF(OR(N315=0,N315=""),"",IF($C$7&lt;system3!I315,"",system3!I315))</f>
        <v>27</v>
      </c>
      <c r="P316" s="124">
        <f t="shared" si="29"/>
        <v>51622</v>
      </c>
      <c r="Q316" s="39">
        <f>IF(OR(N315=0,N315="",O316=""),"",IF(N316&lt;0,"",VLOOKUP(O316,system3!$A$2:$B$36,2,FALSE)))</f>
        <v>1.8499999999999999E-2</v>
      </c>
      <c r="R316" s="40">
        <f t="shared" si="30"/>
        <v>11481997</v>
      </c>
      <c r="S316" s="40">
        <f>IF(OR(N315=0,N315="",O316=""),"",IF(R316&lt;VLOOKUP(O316,system3!$A$2:$F$36,6,FALSE),R316,VLOOKUP(O316,system3!$A$2:$F$36,6,FALSE)))</f>
        <v>116484</v>
      </c>
      <c r="T316" s="40">
        <f t="shared" si="31"/>
        <v>17701</v>
      </c>
      <c r="U316" s="40">
        <f t="shared" si="32"/>
        <v>98783</v>
      </c>
      <c r="V316" s="40">
        <f t="shared" si="33"/>
        <v>0</v>
      </c>
      <c r="W316" s="250"/>
      <c r="X316" s="33">
        <v>0</v>
      </c>
      <c r="Y316" s="261"/>
      <c r="Z316" s="7"/>
    </row>
    <row r="317" spans="13:26" x14ac:dyDescent="0.2">
      <c r="M317" s="36">
        <v>315</v>
      </c>
      <c r="N317" s="51">
        <f t="shared" si="28"/>
        <v>106</v>
      </c>
      <c r="O317" s="51">
        <f>IF(OR(N316=0,N316=""),"",IF($C$7&lt;system3!I316,"",system3!I316))</f>
        <v>27</v>
      </c>
      <c r="P317" s="125">
        <f t="shared" si="29"/>
        <v>51653</v>
      </c>
      <c r="Q317" s="52">
        <f>IF(OR(N316=0,N316="",O317=""),"",IF(N317&lt;0,"",VLOOKUP(O317,system3!$A$2:$B$36,2,FALSE)))</f>
        <v>1.8499999999999999E-2</v>
      </c>
      <c r="R317" s="53">
        <f t="shared" si="30"/>
        <v>11383214</v>
      </c>
      <c r="S317" s="53">
        <f>IF(OR(N316=0,N316="",O317=""),"",IF(R317&lt;VLOOKUP(O317,system3!$A$2:$F$36,6,FALSE),R317,VLOOKUP(O317,system3!$A$2:$F$36,6,FALSE)))</f>
        <v>116484</v>
      </c>
      <c r="T317" s="53">
        <f t="shared" si="31"/>
        <v>17549</v>
      </c>
      <c r="U317" s="53">
        <f t="shared" si="32"/>
        <v>98935</v>
      </c>
      <c r="V317" s="53">
        <f t="shared" si="33"/>
        <v>0</v>
      </c>
      <c r="W317" s="250"/>
      <c r="X317" s="33">
        <v>0</v>
      </c>
      <c r="Y317" s="261"/>
      <c r="Z317" s="7"/>
    </row>
    <row r="318" spans="13:26" x14ac:dyDescent="0.2">
      <c r="M318" s="37">
        <v>316</v>
      </c>
      <c r="N318" s="38">
        <f t="shared" si="28"/>
        <v>105</v>
      </c>
      <c r="O318" s="38">
        <f>IF(OR(N317=0,N317=""),"",IF($C$7&lt;system3!I317,"",system3!I317))</f>
        <v>27</v>
      </c>
      <c r="P318" s="124">
        <f t="shared" si="29"/>
        <v>51683</v>
      </c>
      <c r="Q318" s="39">
        <f>IF(OR(N317=0,N317="",O318=""),"",IF(N318&lt;0,"",VLOOKUP(O318,system3!$A$2:$B$36,2,FALSE)))</f>
        <v>1.8499999999999999E-2</v>
      </c>
      <c r="R318" s="40">
        <f t="shared" si="30"/>
        <v>11284279</v>
      </c>
      <c r="S318" s="40">
        <f>IF(OR(N317=0,N317="",O318=""),"",IF(R318&lt;VLOOKUP(O318,system3!$A$2:$F$36,6,FALSE),R318,VLOOKUP(O318,system3!$A$2:$F$36,6,FALSE)))</f>
        <v>116484</v>
      </c>
      <c r="T318" s="40">
        <f t="shared" si="31"/>
        <v>17396</v>
      </c>
      <c r="U318" s="40">
        <f t="shared" si="32"/>
        <v>99088</v>
      </c>
      <c r="V318" s="40">
        <f t="shared" si="33"/>
        <v>0</v>
      </c>
      <c r="W318" s="250"/>
      <c r="X318" s="33">
        <v>0</v>
      </c>
      <c r="Y318" s="261"/>
      <c r="Z318" s="7"/>
    </row>
    <row r="319" spans="13:26" x14ac:dyDescent="0.2">
      <c r="M319" s="36">
        <v>317</v>
      </c>
      <c r="N319" s="51">
        <f t="shared" si="28"/>
        <v>104</v>
      </c>
      <c r="O319" s="51">
        <f>IF(OR(N318=0,N318=""),"",IF($C$7&lt;system3!I318,"",system3!I318))</f>
        <v>27</v>
      </c>
      <c r="P319" s="125">
        <f t="shared" si="29"/>
        <v>51714</v>
      </c>
      <c r="Q319" s="52">
        <f>IF(OR(N318=0,N318="",O319=""),"",IF(N319&lt;0,"",VLOOKUP(O319,system3!$A$2:$B$36,2,FALSE)))</f>
        <v>1.8499999999999999E-2</v>
      </c>
      <c r="R319" s="53">
        <f t="shared" si="30"/>
        <v>11185191</v>
      </c>
      <c r="S319" s="53">
        <f>IF(OR(N318=0,N318="",O319=""),"",IF(R319&lt;VLOOKUP(O319,system3!$A$2:$F$36,6,FALSE),R319,VLOOKUP(O319,system3!$A$2:$F$36,6,FALSE)))</f>
        <v>116484</v>
      </c>
      <c r="T319" s="53">
        <f t="shared" si="31"/>
        <v>17243</v>
      </c>
      <c r="U319" s="53">
        <f t="shared" si="32"/>
        <v>99241</v>
      </c>
      <c r="V319" s="53">
        <f t="shared" si="33"/>
        <v>0</v>
      </c>
      <c r="W319" s="250"/>
      <c r="X319" s="33">
        <v>0</v>
      </c>
      <c r="Y319" s="261"/>
      <c r="Z319" s="7"/>
    </row>
    <row r="320" spans="13:26" x14ac:dyDescent="0.2">
      <c r="M320" s="37">
        <v>318</v>
      </c>
      <c r="N320" s="38">
        <f t="shared" si="28"/>
        <v>103</v>
      </c>
      <c r="O320" s="38">
        <f>IF(OR(N319=0,N319=""),"",IF($C$7&lt;system3!I319,"",system3!I319))</f>
        <v>27</v>
      </c>
      <c r="P320" s="124">
        <f t="shared" si="29"/>
        <v>51745</v>
      </c>
      <c r="Q320" s="39">
        <f>IF(OR(N319=0,N319="",O320=""),"",IF(N320&lt;0,"",VLOOKUP(O320,system3!$A$2:$B$36,2,FALSE)))</f>
        <v>1.8499999999999999E-2</v>
      </c>
      <c r="R320" s="40">
        <f t="shared" si="30"/>
        <v>11085950</v>
      </c>
      <c r="S320" s="40">
        <f>IF(OR(N319=0,N319="",O320=""),"",IF(R320&lt;VLOOKUP(O320,system3!$A$2:$F$36,6,FALSE),R320,VLOOKUP(O320,system3!$A$2:$F$36,6,FALSE)))</f>
        <v>116484</v>
      </c>
      <c r="T320" s="40">
        <f t="shared" si="31"/>
        <v>17090</v>
      </c>
      <c r="U320" s="40">
        <f t="shared" si="32"/>
        <v>99394</v>
      </c>
      <c r="V320" s="40">
        <f t="shared" si="33"/>
        <v>0</v>
      </c>
      <c r="W320" s="250"/>
      <c r="X320" s="33">
        <v>0</v>
      </c>
      <c r="Y320" s="261"/>
      <c r="Z320" s="7"/>
    </row>
    <row r="321" spans="13:26" x14ac:dyDescent="0.2">
      <c r="M321" s="36">
        <v>319</v>
      </c>
      <c r="N321" s="51">
        <f t="shared" si="28"/>
        <v>102</v>
      </c>
      <c r="O321" s="51">
        <f>IF(OR(N320=0,N320=""),"",IF($C$7&lt;system3!I320,"",system3!I320))</f>
        <v>27</v>
      </c>
      <c r="P321" s="125">
        <f t="shared" si="29"/>
        <v>51775</v>
      </c>
      <c r="Q321" s="52">
        <f>IF(OR(N320=0,N320="",O321=""),"",IF(N321&lt;0,"",VLOOKUP(O321,system3!$A$2:$B$36,2,FALSE)))</f>
        <v>1.8499999999999999E-2</v>
      </c>
      <c r="R321" s="53">
        <f t="shared" si="30"/>
        <v>10986556</v>
      </c>
      <c r="S321" s="53">
        <f>IF(OR(N320=0,N320="",O321=""),"",IF(R321&lt;VLOOKUP(O321,system3!$A$2:$F$36,6,FALSE),R321,VLOOKUP(O321,system3!$A$2:$F$36,6,FALSE)))</f>
        <v>116484</v>
      </c>
      <c r="T321" s="53">
        <f t="shared" si="31"/>
        <v>16937</v>
      </c>
      <c r="U321" s="53">
        <f t="shared" si="32"/>
        <v>99547</v>
      </c>
      <c r="V321" s="53">
        <f t="shared" si="33"/>
        <v>0</v>
      </c>
      <c r="W321" s="250"/>
      <c r="X321" s="33">
        <v>0</v>
      </c>
      <c r="Y321" s="261"/>
      <c r="Z321" s="7"/>
    </row>
    <row r="322" spans="13:26" x14ac:dyDescent="0.2">
      <c r="M322" s="37">
        <v>320</v>
      </c>
      <c r="N322" s="38">
        <f t="shared" si="28"/>
        <v>101</v>
      </c>
      <c r="O322" s="38">
        <f>IF(OR(N321=0,N321=""),"",IF($C$7&lt;system3!I321,"",system3!I321))</f>
        <v>27</v>
      </c>
      <c r="P322" s="124">
        <f t="shared" si="29"/>
        <v>51806</v>
      </c>
      <c r="Q322" s="39">
        <f>IF(OR(N321=0,N321="",O322=""),"",IF(N322&lt;0,"",VLOOKUP(O322,system3!$A$2:$B$36,2,FALSE)))</f>
        <v>1.8499999999999999E-2</v>
      </c>
      <c r="R322" s="40">
        <f t="shared" si="30"/>
        <v>10887009</v>
      </c>
      <c r="S322" s="40">
        <f>IF(OR(N321=0,N321="",O322=""),"",IF(R322&lt;VLOOKUP(O322,system3!$A$2:$F$36,6,FALSE),R322,VLOOKUP(O322,system3!$A$2:$F$36,6,FALSE)))</f>
        <v>116484</v>
      </c>
      <c r="T322" s="40">
        <f t="shared" si="31"/>
        <v>16784</v>
      </c>
      <c r="U322" s="40">
        <f t="shared" si="32"/>
        <v>99700</v>
      </c>
      <c r="V322" s="40">
        <f t="shared" si="33"/>
        <v>0</v>
      </c>
      <c r="W322" s="250"/>
      <c r="X322" s="33">
        <v>0</v>
      </c>
      <c r="Y322" s="261"/>
      <c r="Z322" s="7"/>
    </row>
    <row r="323" spans="13:26" x14ac:dyDescent="0.2">
      <c r="M323" s="36">
        <v>321</v>
      </c>
      <c r="N323" s="51">
        <f t="shared" si="28"/>
        <v>100</v>
      </c>
      <c r="O323" s="51">
        <f>IF(OR(N322=0,N322=""),"",IF($C$7&lt;system3!I322,"",system3!I322))</f>
        <v>27</v>
      </c>
      <c r="P323" s="125">
        <f t="shared" si="29"/>
        <v>51836</v>
      </c>
      <c r="Q323" s="52">
        <f>IF(OR(N322=0,N322="",O323=""),"",IF(N323&lt;0,"",VLOOKUP(O323,system3!$A$2:$B$36,2,FALSE)))</f>
        <v>1.8499999999999999E-2</v>
      </c>
      <c r="R323" s="53">
        <f t="shared" si="30"/>
        <v>10787309</v>
      </c>
      <c r="S323" s="53">
        <f>IF(OR(N322=0,N322="",O323=""),"",IF(R323&lt;VLOOKUP(O323,system3!$A$2:$F$36,6,FALSE),R323,VLOOKUP(O323,system3!$A$2:$F$36,6,FALSE)))</f>
        <v>116484</v>
      </c>
      <c r="T323" s="53">
        <f t="shared" si="31"/>
        <v>16630</v>
      </c>
      <c r="U323" s="53">
        <f t="shared" si="32"/>
        <v>99854</v>
      </c>
      <c r="V323" s="53">
        <f t="shared" si="33"/>
        <v>0</v>
      </c>
      <c r="W323" s="250"/>
      <c r="X323" s="33">
        <v>0</v>
      </c>
      <c r="Y323" s="261"/>
      <c r="Z323" s="7"/>
    </row>
    <row r="324" spans="13:26" x14ac:dyDescent="0.2">
      <c r="M324" s="37">
        <v>322</v>
      </c>
      <c r="N324" s="38">
        <f t="shared" ref="N324:N387" si="34">IF(OR(N323=0,N323=""),"",IF(V323=0,N323-1,IF(ROUND(NPER(Q323/12,-1*S323,R324,0,0),0)&gt;=N323,N323-1,ROUND(NPER(Q323/12,-1*S323,R324,0,0),0))))</f>
        <v>99</v>
      </c>
      <c r="O324" s="38">
        <f>IF(OR(N323=0,N323=""),"",IF($C$7&lt;system3!I323,"",system3!I323))</f>
        <v>27</v>
      </c>
      <c r="P324" s="124">
        <f t="shared" ref="P324:P387" si="35">IF(OR(N323=0,N323="",O324=""),"",IF(N324&lt;0,"",EDATE(P323,1)))</f>
        <v>51867</v>
      </c>
      <c r="Q324" s="39">
        <f>IF(OR(N323=0,N323="",O324=""),"",IF(N324&lt;0,"",VLOOKUP(O324,system3!$A$2:$B$36,2,FALSE)))</f>
        <v>1.8499999999999999E-2</v>
      </c>
      <c r="R324" s="40">
        <f t="shared" ref="R324:R387" si="36">IF(OR(N323=0,N323="",O324=""),"",IF(ISERR(ROUNDDOWN(R323-U323-V323,0)),"",ROUNDDOWN(R323-U323-V323,0)))</f>
        <v>10687455</v>
      </c>
      <c r="S324" s="40">
        <f>IF(OR(N323=0,N323="",O324=""),"",IF(R324&lt;VLOOKUP(O324,system3!$A$2:$F$36,6,FALSE),R324,VLOOKUP(O324,system3!$A$2:$F$36,6,FALSE)))</f>
        <v>116484</v>
      </c>
      <c r="T324" s="40">
        <f t="shared" ref="T324:T387" si="37">IF(OR(N323=0,N323="",O324=""),"",IF(N324&lt;0,"",ROUNDDOWN(R324*Q324/12,0)))</f>
        <v>16476</v>
      </c>
      <c r="U324" s="40">
        <f t="shared" ref="U324:U387" si="38">IF(OR(N323=0,N323="",O324=""),"",IF(R324&lt;U323,R324,IF(N324&lt;0,"",ROUNDDOWN(S324-T324,0))))</f>
        <v>100008</v>
      </c>
      <c r="V324" s="40">
        <f t="shared" ref="V324:V387" si="39">IF(OR(N323=0,N323="",O324=""),"",W324+X324)</f>
        <v>0</v>
      </c>
      <c r="W324" s="250"/>
      <c r="X324" s="33">
        <v>0</v>
      </c>
      <c r="Y324" s="261"/>
      <c r="Z324" s="7"/>
    </row>
    <row r="325" spans="13:26" x14ac:dyDescent="0.2">
      <c r="M325" s="36">
        <v>323</v>
      </c>
      <c r="N325" s="51">
        <f t="shared" si="34"/>
        <v>98</v>
      </c>
      <c r="O325" s="51">
        <f>IF(OR(N324=0,N324=""),"",IF($C$7&lt;system3!I324,"",system3!I324))</f>
        <v>27</v>
      </c>
      <c r="P325" s="125">
        <f t="shared" si="35"/>
        <v>51898</v>
      </c>
      <c r="Q325" s="52">
        <f>IF(OR(N324=0,N324="",O325=""),"",IF(N325&lt;0,"",VLOOKUP(O325,system3!$A$2:$B$36,2,FALSE)))</f>
        <v>1.8499999999999999E-2</v>
      </c>
      <c r="R325" s="53">
        <f t="shared" si="36"/>
        <v>10587447</v>
      </c>
      <c r="S325" s="53">
        <f>IF(OR(N324=0,N324="",O325=""),"",IF(R325&lt;VLOOKUP(O325,system3!$A$2:$F$36,6,FALSE),R325,VLOOKUP(O325,system3!$A$2:$F$36,6,FALSE)))</f>
        <v>116484</v>
      </c>
      <c r="T325" s="53">
        <f t="shared" si="37"/>
        <v>16322</v>
      </c>
      <c r="U325" s="53">
        <f t="shared" si="38"/>
        <v>100162</v>
      </c>
      <c r="V325" s="53">
        <f t="shared" si="39"/>
        <v>0</v>
      </c>
      <c r="W325" s="250"/>
      <c r="X325" s="33">
        <v>0</v>
      </c>
      <c r="Y325" s="261"/>
      <c r="Z325" s="7"/>
    </row>
    <row r="326" spans="13:26" x14ac:dyDescent="0.2">
      <c r="M326" s="41">
        <v>324</v>
      </c>
      <c r="N326" s="42">
        <f t="shared" si="34"/>
        <v>97</v>
      </c>
      <c r="O326" s="42">
        <f>IF(OR(N325=0,N325=""),"",IF($C$7&lt;system3!I325,"",system3!I325))</f>
        <v>27</v>
      </c>
      <c r="P326" s="126">
        <f t="shared" si="35"/>
        <v>51926</v>
      </c>
      <c r="Q326" s="43">
        <f>IF(OR(N325=0,N325="",O326=""),"",IF(N326&lt;0,"",VLOOKUP(O326,system3!$A$2:$B$36,2,FALSE)))</f>
        <v>1.8499999999999999E-2</v>
      </c>
      <c r="R326" s="44">
        <f t="shared" si="36"/>
        <v>10487285</v>
      </c>
      <c r="S326" s="44">
        <f>IF(OR(N325=0,N325="",O326=""),"",IF(R326&lt;VLOOKUP(O326,system3!$A$2:$F$36,6,FALSE),R326,VLOOKUP(O326,system3!$A$2:$F$36,6,FALSE)))</f>
        <v>116484</v>
      </c>
      <c r="T326" s="44">
        <f t="shared" si="37"/>
        <v>16167</v>
      </c>
      <c r="U326" s="44">
        <f t="shared" si="38"/>
        <v>100317</v>
      </c>
      <c r="V326" s="44">
        <f t="shared" si="39"/>
        <v>0</v>
      </c>
      <c r="W326" s="251"/>
      <c r="X326" s="34">
        <v>0</v>
      </c>
      <c r="Y326" s="262"/>
      <c r="Z326" s="7"/>
    </row>
    <row r="327" spans="13:26" x14ac:dyDescent="0.2">
      <c r="M327" s="35">
        <v>325</v>
      </c>
      <c r="N327" s="48">
        <f t="shared" si="34"/>
        <v>96</v>
      </c>
      <c r="O327" s="48">
        <f>IF(OR(N326=0,N326=""),"",IF($C$7&lt;system3!I326,"",system3!I326))</f>
        <v>28</v>
      </c>
      <c r="P327" s="123">
        <f t="shared" si="35"/>
        <v>51957</v>
      </c>
      <c r="Q327" s="49">
        <f>IF(OR(N326=0,N326="",O327=""),"",IF(N327&lt;0,"",VLOOKUP(O327,system3!$A$2:$B$36,2,FALSE)))</f>
        <v>1.8499999999999999E-2</v>
      </c>
      <c r="R327" s="50">
        <f t="shared" si="36"/>
        <v>10386968</v>
      </c>
      <c r="S327" s="50">
        <f>IF(OR(N326=0,N326="",O327=""),"",IF(R327&lt;VLOOKUP(O327,system3!$A$2:$F$36,6,FALSE),R327,VLOOKUP(O327,system3!$A$2:$F$36,6,FALSE)))</f>
        <v>116484</v>
      </c>
      <c r="T327" s="50">
        <f t="shared" si="37"/>
        <v>16013</v>
      </c>
      <c r="U327" s="50">
        <f t="shared" si="38"/>
        <v>100471</v>
      </c>
      <c r="V327" s="50">
        <f t="shared" si="39"/>
        <v>0</v>
      </c>
      <c r="W327" s="249">
        <f>IF(ISNA(VLOOKUP(O327,$B$28:$C$62,2,FALSE)),0,VLOOKUP(O327,$B$28:$C$62,2,FALSE))</f>
        <v>0</v>
      </c>
      <c r="X327" s="32">
        <v>0</v>
      </c>
      <c r="Y327" s="263">
        <f>IF(O327="","",ROUND(system3!$AJ$5/100*R327,-2))</f>
        <v>56800</v>
      </c>
      <c r="Z327" s="7"/>
    </row>
    <row r="328" spans="13:26" x14ac:dyDescent="0.2">
      <c r="M328" s="160">
        <v>326</v>
      </c>
      <c r="N328" s="161">
        <f t="shared" si="34"/>
        <v>95</v>
      </c>
      <c r="O328" s="161">
        <f>IF(OR(N327=0,N327=""),"",IF($C$7&lt;system3!I327,"",system3!I327))</f>
        <v>28</v>
      </c>
      <c r="P328" s="162">
        <f t="shared" si="35"/>
        <v>51987</v>
      </c>
      <c r="Q328" s="163">
        <f>IF(OR(N327=0,N327="",O328=""),"",IF(N328&lt;0,"",VLOOKUP(O328,system3!$A$2:$B$36,2,FALSE)))</f>
        <v>1.8499999999999999E-2</v>
      </c>
      <c r="R328" s="164">
        <f t="shared" si="36"/>
        <v>10286497</v>
      </c>
      <c r="S328" s="164">
        <f>IF(OR(N327=0,N327="",O328=""),"",IF(R328&lt;VLOOKUP(O328,system3!$A$2:$F$36,6,FALSE),R328,VLOOKUP(O328,system3!$A$2:$F$36,6,FALSE)))</f>
        <v>116484</v>
      </c>
      <c r="T328" s="164">
        <f t="shared" si="37"/>
        <v>15858</v>
      </c>
      <c r="U328" s="164">
        <f t="shared" si="38"/>
        <v>100626</v>
      </c>
      <c r="V328" s="164">
        <f t="shared" si="39"/>
        <v>0</v>
      </c>
      <c r="W328" s="250"/>
      <c r="X328" s="33">
        <v>0</v>
      </c>
      <c r="Y328" s="264"/>
      <c r="Z328" s="7"/>
    </row>
    <row r="329" spans="13:26" x14ac:dyDescent="0.2">
      <c r="M329" s="36">
        <v>327</v>
      </c>
      <c r="N329" s="51">
        <f t="shared" si="34"/>
        <v>94</v>
      </c>
      <c r="O329" s="51">
        <f>IF(OR(N328=0,N328=""),"",IF($C$7&lt;system3!I328,"",system3!I328))</f>
        <v>28</v>
      </c>
      <c r="P329" s="125">
        <f t="shared" si="35"/>
        <v>52018</v>
      </c>
      <c r="Q329" s="52">
        <f>IF(OR(N328=0,N328="",O329=""),"",IF(N329&lt;0,"",VLOOKUP(O329,system3!$A$2:$B$36,2,FALSE)))</f>
        <v>1.8499999999999999E-2</v>
      </c>
      <c r="R329" s="53">
        <f t="shared" si="36"/>
        <v>10185871</v>
      </c>
      <c r="S329" s="53">
        <f>IF(OR(N328=0,N328="",O329=""),"",IF(R329&lt;VLOOKUP(O329,system3!$A$2:$F$36,6,FALSE),R329,VLOOKUP(O329,system3!$A$2:$F$36,6,FALSE)))</f>
        <v>116484</v>
      </c>
      <c r="T329" s="53">
        <f t="shared" si="37"/>
        <v>15703</v>
      </c>
      <c r="U329" s="53">
        <f t="shared" si="38"/>
        <v>100781</v>
      </c>
      <c r="V329" s="53">
        <f t="shared" si="39"/>
        <v>0</v>
      </c>
      <c r="W329" s="250"/>
      <c r="X329" s="33">
        <v>0</v>
      </c>
      <c r="Y329" s="264"/>
      <c r="Z329" s="7"/>
    </row>
    <row r="330" spans="13:26" x14ac:dyDescent="0.2">
      <c r="M330" s="160">
        <v>328</v>
      </c>
      <c r="N330" s="161">
        <f t="shared" si="34"/>
        <v>93</v>
      </c>
      <c r="O330" s="161">
        <f>IF(OR(N329=0,N329=""),"",IF($C$7&lt;system3!I329,"",system3!I329))</f>
        <v>28</v>
      </c>
      <c r="P330" s="162">
        <f t="shared" si="35"/>
        <v>52048</v>
      </c>
      <c r="Q330" s="163">
        <f>IF(OR(N329=0,N329="",O330=""),"",IF(N330&lt;0,"",VLOOKUP(O330,system3!$A$2:$B$36,2,FALSE)))</f>
        <v>1.8499999999999999E-2</v>
      </c>
      <c r="R330" s="164">
        <f t="shared" si="36"/>
        <v>10085090</v>
      </c>
      <c r="S330" s="164">
        <f>IF(OR(N329=0,N329="",O330=""),"",IF(R330&lt;VLOOKUP(O330,system3!$A$2:$F$36,6,FALSE),R330,VLOOKUP(O330,system3!$A$2:$F$36,6,FALSE)))</f>
        <v>116484</v>
      </c>
      <c r="T330" s="164">
        <f t="shared" si="37"/>
        <v>15547</v>
      </c>
      <c r="U330" s="164">
        <f t="shared" si="38"/>
        <v>100937</v>
      </c>
      <c r="V330" s="164">
        <f t="shared" si="39"/>
        <v>0</v>
      </c>
      <c r="W330" s="250"/>
      <c r="X330" s="33">
        <v>0</v>
      </c>
      <c r="Y330" s="264"/>
      <c r="Z330" s="7"/>
    </row>
    <row r="331" spans="13:26" x14ac:dyDescent="0.2">
      <c r="M331" s="36">
        <v>329</v>
      </c>
      <c r="N331" s="51">
        <f t="shared" si="34"/>
        <v>92</v>
      </c>
      <c r="O331" s="51">
        <f>IF(OR(N330=0,N330=""),"",IF($C$7&lt;system3!I330,"",system3!I330))</f>
        <v>28</v>
      </c>
      <c r="P331" s="125">
        <f t="shared" si="35"/>
        <v>52079</v>
      </c>
      <c r="Q331" s="52">
        <f>IF(OR(N330=0,N330="",O331=""),"",IF(N331&lt;0,"",VLOOKUP(O331,system3!$A$2:$B$36,2,FALSE)))</f>
        <v>1.8499999999999999E-2</v>
      </c>
      <c r="R331" s="53">
        <f t="shared" si="36"/>
        <v>9984153</v>
      </c>
      <c r="S331" s="53">
        <f>IF(OR(N330=0,N330="",O331=""),"",IF(R331&lt;VLOOKUP(O331,system3!$A$2:$F$36,6,FALSE),R331,VLOOKUP(O331,system3!$A$2:$F$36,6,FALSE)))</f>
        <v>116484</v>
      </c>
      <c r="T331" s="53">
        <f t="shared" si="37"/>
        <v>15392</v>
      </c>
      <c r="U331" s="53">
        <f t="shared" si="38"/>
        <v>101092</v>
      </c>
      <c r="V331" s="53">
        <f t="shared" si="39"/>
        <v>0</v>
      </c>
      <c r="W331" s="250"/>
      <c r="X331" s="33">
        <v>0</v>
      </c>
      <c r="Y331" s="264"/>
      <c r="Z331" s="7"/>
    </row>
    <row r="332" spans="13:26" x14ac:dyDescent="0.2">
      <c r="M332" s="160">
        <v>330</v>
      </c>
      <c r="N332" s="161">
        <f t="shared" si="34"/>
        <v>91</v>
      </c>
      <c r="O332" s="161">
        <f>IF(OR(N331=0,N331=""),"",IF($C$7&lt;system3!I331,"",system3!I331))</f>
        <v>28</v>
      </c>
      <c r="P332" s="162">
        <f t="shared" si="35"/>
        <v>52110</v>
      </c>
      <c r="Q332" s="163">
        <f>IF(OR(N331=0,N331="",O332=""),"",IF(N332&lt;0,"",VLOOKUP(O332,system3!$A$2:$B$36,2,FALSE)))</f>
        <v>1.8499999999999999E-2</v>
      </c>
      <c r="R332" s="164">
        <f t="shared" si="36"/>
        <v>9883061</v>
      </c>
      <c r="S332" s="164">
        <f>IF(OR(N331=0,N331="",O332=""),"",IF(R332&lt;VLOOKUP(O332,system3!$A$2:$F$36,6,FALSE),R332,VLOOKUP(O332,system3!$A$2:$F$36,6,FALSE)))</f>
        <v>116484</v>
      </c>
      <c r="T332" s="164">
        <f t="shared" si="37"/>
        <v>15236</v>
      </c>
      <c r="U332" s="164">
        <f t="shared" si="38"/>
        <v>101248</v>
      </c>
      <c r="V332" s="164">
        <f t="shared" si="39"/>
        <v>0</v>
      </c>
      <c r="W332" s="250"/>
      <c r="X332" s="33">
        <v>0</v>
      </c>
      <c r="Y332" s="264"/>
      <c r="Z332" s="7"/>
    </row>
    <row r="333" spans="13:26" x14ac:dyDescent="0.2">
      <c r="M333" s="36">
        <v>331</v>
      </c>
      <c r="N333" s="51">
        <f t="shared" si="34"/>
        <v>90</v>
      </c>
      <c r="O333" s="51">
        <f>IF(OR(N332=0,N332=""),"",IF($C$7&lt;system3!I332,"",system3!I332))</f>
        <v>28</v>
      </c>
      <c r="P333" s="125">
        <f t="shared" si="35"/>
        <v>52140</v>
      </c>
      <c r="Q333" s="52">
        <f>IF(OR(N332=0,N332="",O333=""),"",IF(N333&lt;0,"",VLOOKUP(O333,system3!$A$2:$B$36,2,FALSE)))</f>
        <v>1.8499999999999999E-2</v>
      </c>
      <c r="R333" s="53">
        <f t="shared" si="36"/>
        <v>9781813</v>
      </c>
      <c r="S333" s="53">
        <f>IF(OR(N332=0,N332="",O333=""),"",IF(R333&lt;VLOOKUP(O333,system3!$A$2:$F$36,6,FALSE),R333,VLOOKUP(O333,system3!$A$2:$F$36,6,FALSE)))</f>
        <v>116484</v>
      </c>
      <c r="T333" s="53">
        <f t="shared" si="37"/>
        <v>15080</v>
      </c>
      <c r="U333" s="53">
        <f t="shared" si="38"/>
        <v>101404</v>
      </c>
      <c r="V333" s="53">
        <f t="shared" si="39"/>
        <v>0</v>
      </c>
      <c r="W333" s="250"/>
      <c r="X333" s="33">
        <v>0</v>
      </c>
      <c r="Y333" s="264"/>
      <c r="Z333" s="7"/>
    </row>
    <row r="334" spans="13:26" x14ac:dyDescent="0.2">
      <c r="M334" s="160">
        <v>332</v>
      </c>
      <c r="N334" s="161">
        <f t="shared" si="34"/>
        <v>89</v>
      </c>
      <c r="O334" s="161">
        <f>IF(OR(N333=0,N333=""),"",IF($C$7&lt;system3!I333,"",system3!I333))</f>
        <v>28</v>
      </c>
      <c r="P334" s="162">
        <f t="shared" si="35"/>
        <v>52171</v>
      </c>
      <c r="Q334" s="163">
        <f>IF(OR(N333=0,N333="",O334=""),"",IF(N334&lt;0,"",VLOOKUP(O334,system3!$A$2:$B$36,2,FALSE)))</f>
        <v>1.8499999999999999E-2</v>
      </c>
      <c r="R334" s="164">
        <f t="shared" si="36"/>
        <v>9680409</v>
      </c>
      <c r="S334" s="164">
        <f>IF(OR(N333=0,N333="",O334=""),"",IF(R334&lt;VLOOKUP(O334,system3!$A$2:$F$36,6,FALSE),R334,VLOOKUP(O334,system3!$A$2:$F$36,6,FALSE)))</f>
        <v>116484</v>
      </c>
      <c r="T334" s="164">
        <f t="shared" si="37"/>
        <v>14923</v>
      </c>
      <c r="U334" s="164">
        <f t="shared" si="38"/>
        <v>101561</v>
      </c>
      <c r="V334" s="164">
        <f t="shared" si="39"/>
        <v>0</v>
      </c>
      <c r="W334" s="250"/>
      <c r="X334" s="33">
        <v>0</v>
      </c>
      <c r="Y334" s="264"/>
      <c r="Z334" s="7"/>
    </row>
    <row r="335" spans="13:26" x14ac:dyDescent="0.2">
      <c r="M335" s="36">
        <v>333</v>
      </c>
      <c r="N335" s="51">
        <f t="shared" si="34"/>
        <v>88</v>
      </c>
      <c r="O335" s="51">
        <f>IF(OR(N334=0,N334=""),"",IF($C$7&lt;system3!I334,"",system3!I334))</f>
        <v>28</v>
      </c>
      <c r="P335" s="125">
        <f t="shared" si="35"/>
        <v>52201</v>
      </c>
      <c r="Q335" s="52">
        <f>IF(OR(N334=0,N334="",O335=""),"",IF(N335&lt;0,"",VLOOKUP(O335,system3!$A$2:$B$36,2,FALSE)))</f>
        <v>1.8499999999999999E-2</v>
      </c>
      <c r="R335" s="53">
        <f t="shared" si="36"/>
        <v>9578848</v>
      </c>
      <c r="S335" s="53">
        <f>IF(OR(N334=0,N334="",O335=""),"",IF(R335&lt;VLOOKUP(O335,system3!$A$2:$F$36,6,FALSE),R335,VLOOKUP(O335,system3!$A$2:$F$36,6,FALSE)))</f>
        <v>116484</v>
      </c>
      <c r="T335" s="53">
        <f t="shared" si="37"/>
        <v>14767</v>
      </c>
      <c r="U335" s="53">
        <f t="shared" si="38"/>
        <v>101717</v>
      </c>
      <c r="V335" s="53">
        <f t="shared" si="39"/>
        <v>0</v>
      </c>
      <c r="W335" s="250"/>
      <c r="X335" s="33">
        <v>0</v>
      </c>
      <c r="Y335" s="264"/>
      <c r="Z335" s="7"/>
    </row>
    <row r="336" spans="13:26" x14ac:dyDescent="0.2">
      <c r="M336" s="160">
        <v>334</v>
      </c>
      <c r="N336" s="161">
        <f t="shared" si="34"/>
        <v>87</v>
      </c>
      <c r="O336" s="161">
        <f>IF(OR(N335=0,N335=""),"",IF($C$7&lt;system3!I335,"",system3!I335))</f>
        <v>28</v>
      </c>
      <c r="P336" s="162">
        <f t="shared" si="35"/>
        <v>52232</v>
      </c>
      <c r="Q336" s="163">
        <f>IF(OR(N335=0,N335="",O336=""),"",IF(N336&lt;0,"",VLOOKUP(O336,system3!$A$2:$B$36,2,FALSE)))</f>
        <v>1.8499999999999999E-2</v>
      </c>
      <c r="R336" s="164">
        <f t="shared" si="36"/>
        <v>9477131</v>
      </c>
      <c r="S336" s="164">
        <f>IF(OR(N335=0,N335="",O336=""),"",IF(R336&lt;VLOOKUP(O336,system3!$A$2:$F$36,6,FALSE),R336,VLOOKUP(O336,system3!$A$2:$F$36,6,FALSE)))</f>
        <v>116484</v>
      </c>
      <c r="T336" s="164">
        <f t="shared" si="37"/>
        <v>14610</v>
      </c>
      <c r="U336" s="164">
        <f t="shared" si="38"/>
        <v>101874</v>
      </c>
      <c r="V336" s="164">
        <f t="shared" si="39"/>
        <v>0</v>
      </c>
      <c r="W336" s="250"/>
      <c r="X336" s="33">
        <v>0</v>
      </c>
      <c r="Y336" s="264"/>
      <c r="Z336" s="7"/>
    </row>
    <row r="337" spans="13:26" x14ac:dyDescent="0.2">
      <c r="M337" s="36">
        <v>335</v>
      </c>
      <c r="N337" s="51">
        <f t="shared" si="34"/>
        <v>86</v>
      </c>
      <c r="O337" s="51">
        <f>IF(OR(N336=0,N336=""),"",IF($C$7&lt;system3!I336,"",system3!I336))</f>
        <v>28</v>
      </c>
      <c r="P337" s="125">
        <f t="shared" si="35"/>
        <v>52263</v>
      </c>
      <c r="Q337" s="52">
        <f>IF(OR(N336=0,N336="",O337=""),"",IF(N337&lt;0,"",VLOOKUP(O337,system3!$A$2:$B$36,2,FALSE)))</f>
        <v>1.8499999999999999E-2</v>
      </c>
      <c r="R337" s="53">
        <f t="shared" si="36"/>
        <v>9375257</v>
      </c>
      <c r="S337" s="53">
        <f>IF(OR(N336=0,N336="",O337=""),"",IF(R337&lt;VLOOKUP(O337,system3!$A$2:$F$36,6,FALSE),R337,VLOOKUP(O337,system3!$A$2:$F$36,6,FALSE)))</f>
        <v>116484</v>
      </c>
      <c r="T337" s="53">
        <f t="shared" si="37"/>
        <v>14453</v>
      </c>
      <c r="U337" s="53">
        <f t="shared" si="38"/>
        <v>102031</v>
      </c>
      <c r="V337" s="53">
        <f t="shared" si="39"/>
        <v>0</v>
      </c>
      <c r="W337" s="250"/>
      <c r="X337" s="33">
        <v>0</v>
      </c>
      <c r="Y337" s="264"/>
      <c r="Z337" s="7"/>
    </row>
    <row r="338" spans="13:26" x14ac:dyDescent="0.2">
      <c r="M338" s="165">
        <v>336</v>
      </c>
      <c r="N338" s="166">
        <f t="shared" si="34"/>
        <v>85</v>
      </c>
      <c r="O338" s="166">
        <f>IF(OR(N337=0,N337=""),"",IF($C$7&lt;system3!I337,"",system3!I337))</f>
        <v>28</v>
      </c>
      <c r="P338" s="167">
        <f t="shared" si="35"/>
        <v>52291</v>
      </c>
      <c r="Q338" s="168">
        <f>IF(OR(N337=0,N337="",O338=""),"",IF(N338&lt;0,"",VLOOKUP(O338,system3!$A$2:$B$36,2,FALSE)))</f>
        <v>1.8499999999999999E-2</v>
      </c>
      <c r="R338" s="169">
        <f t="shared" si="36"/>
        <v>9273226</v>
      </c>
      <c r="S338" s="169">
        <f>IF(OR(N337=0,N337="",O338=""),"",IF(R338&lt;VLOOKUP(O338,system3!$A$2:$F$36,6,FALSE),R338,VLOOKUP(O338,system3!$A$2:$F$36,6,FALSE)))</f>
        <v>116484</v>
      </c>
      <c r="T338" s="169">
        <f t="shared" si="37"/>
        <v>14296</v>
      </c>
      <c r="U338" s="169">
        <f t="shared" si="38"/>
        <v>102188</v>
      </c>
      <c r="V338" s="169">
        <f t="shared" si="39"/>
        <v>0</v>
      </c>
      <c r="W338" s="251"/>
      <c r="X338" s="34">
        <v>0</v>
      </c>
      <c r="Y338" s="265"/>
      <c r="Z338" s="7"/>
    </row>
    <row r="339" spans="13:26" x14ac:dyDescent="0.2">
      <c r="M339" s="35">
        <v>337</v>
      </c>
      <c r="N339" s="48">
        <f t="shared" si="34"/>
        <v>84</v>
      </c>
      <c r="O339" s="48">
        <f>IF(OR(N338=0,N338=""),"",IF($C$7&lt;system3!I338,"",system3!I338))</f>
        <v>29</v>
      </c>
      <c r="P339" s="123">
        <f t="shared" si="35"/>
        <v>52322</v>
      </c>
      <c r="Q339" s="49">
        <f>IF(OR(N338=0,N338="",O339=""),"",IF(N339&lt;0,"",VLOOKUP(O339,system3!$A$2:$B$36,2,FALSE)))</f>
        <v>1.8499999999999999E-2</v>
      </c>
      <c r="R339" s="50">
        <f t="shared" si="36"/>
        <v>9171038</v>
      </c>
      <c r="S339" s="50">
        <f>IF(OR(N338=0,N338="",O339=""),"",IF(R339&lt;VLOOKUP(O339,system3!$A$2:$F$36,6,FALSE),R339,VLOOKUP(O339,system3!$A$2:$F$36,6,FALSE)))</f>
        <v>116484</v>
      </c>
      <c r="T339" s="50">
        <f t="shared" si="37"/>
        <v>14138</v>
      </c>
      <c r="U339" s="50">
        <f t="shared" si="38"/>
        <v>102346</v>
      </c>
      <c r="V339" s="50">
        <f t="shared" si="39"/>
        <v>0</v>
      </c>
      <c r="W339" s="249">
        <f>IF(ISNA(VLOOKUP(O339,$B$28:$C$62,2,FALSE)),0,VLOOKUP(O339,$B$28:$C$62,2,FALSE))</f>
        <v>0</v>
      </c>
      <c r="X339" s="32">
        <v>0</v>
      </c>
      <c r="Y339" s="260">
        <f>IF(O339="","",ROUND(system3!$AJ$5/100*R339,-2))</f>
        <v>50200</v>
      </c>
      <c r="Z339" s="7"/>
    </row>
    <row r="340" spans="13:26" x14ac:dyDescent="0.2">
      <c r="M340" s="37">
        <v>338</v>
      </c>
      <c r="N340" s="38">
        <f t="shared" si="34"/>
        <v>83</v>
      </c>
      <c r="O340" s="38">
        <f>IF(OR(N339=0,N339=""),"",IF($C$7&lt;system3!I339,"",system3!I339))</f>
        <v>29</v>
      </c>
      <c r="P340" s="124">
        <f t="shared" si="35"/>
        <v>52352</v>
      </c>
      <c r="Q340" s="39">
        <f>IF(OR(N339=0,N339="",O340=""),"",IF(N340&lt;0,"",VLOOKUP(O340,system3!$A$2:$B$36,2,FALSE)))</f>
        <v>1.8499999999999999E-2</v>
      </c>
      <c r="R340" s="40">
        <f t="shared" si="36"/>
        <v>9068692</v>
      </c>
      <c r="S340" s="40">
        <f>IF(OR(N339=0,N339="",O340=""),"",IF(R340&lt;VLOOKUP(O340,system3!$A$2:$F$36,6,FALSE),R340,VLOOKUP(O340,system3!$A$2:$F$36,6,FALSE)))</f>
        <v>116484</v>
      </c>
      <c r="T340" s="40">
        <f t="shared" si="37"/>
        <v>13980</v>
      </c>
      <c r="U340" s="40">
        <f t="shared" si="38"/>
        <v>102504</v>
      </c>
      <c r="V340" s="40">
        <f t="shared" si="39"/>
        <v>0</v>
      </c>
      <c r="W340" s="250"/>
      <c r="X340" s="33">
        <v>0</v>
      </c>
      <c r="Y340" s="261"/>
      <c r="Z340" s="7"/>
    </row>
    <row r="341" spans="13:26" x14ac:dyDescent="0.2">
      <c r="M341" s="36">
        <v>339</v>
      </c>
      <c r="N341" s="51">
        <f t="shared" si="34"/>
        <v>82</v>
      </c>
      <c r="O341" s="51">
        <f>IF(OR(N340=0,N340=""),"",IF($C$7&lt;system3!I340,"",system3!I340))</f>
        <v>29</v>
      </c>
      <c r="P341" s="125">
        <f t="shared" si="35"/>
        <v>52383</v>
      </c>
      <c r="Q341" s="52">
        <f>IF(OR(N340=0,N340="",O341=""),"",IF(N341&lt;0,"",VLOOKUP(O341,system3!$A$2:$B$36,2,FALSE)))</f>
        <v>1.8499999999999999E-2</v>
      </c>
      <c r="R341" s="53">
        <f t="shared" si="36"/>
        <v>8966188</v>
      </c>
      <c r="S341" s="53">
        <f>IF(OR(N340=0,N340="",O341=""),"",IF(R341&lt;VLOOKUP(O341,system3!$A$2:$F$36,6,FALSE),R341,VLOOKUP(O341,system3!$A$2:$F$36,6,FALSE)))</f>
        <v>116484</v>
      </c>
      <c r="T341" s="53">
        <f t="shared" si="37"/>
        <v>13822</v>
      </c>
      <c r="U341" s="53">
        <f t="shared" si="38"/>
        <v>102662</v>
      </c>
      <c r="V341" s="53">
        <f t="shared" si="39"/>
        <v>0</v>
      </c>
      <c r="W341" s="250"/>
      <c r="X341" s="33">
        <v>0</v>
      </c>
      <c r="Y341" s="261"/>
      <c r="Z341" s="7"/>
    </row>
    <row r="342" spans="13:26" x14ac:dyDescent="0.2">
      <c r="M342" s="37">
        <v>340</v>
      </c>
      <c r="N342" s="38">
        <f t="shared" si="34"/>
        <v>81</v>
      </c>
      <c r="O342" s="38">
        <f>IF(OR(N341=0,N341=""),"",IF($C$7&lt;system3!I341,"",system3!I341))</f>
        <v>29</v>
      </c>
      <c r="P342" s="124">
        <f t="shared" si="35"/>
        <v>52413</v>
      </c>
      <c r="Q342" s="39">
        <f>IF(OR(N341=0,N341="",O342=""),"",IF(N342&lt;0,"",VLOOKUP(O342,system3!$A$2:$B$36,2,FALSE)))</f>
        <v>1.8499999999999999E-2</v>
      </c>
      <c r="R342" s="40">
        <f t="shared" si="36"/>
        <v>8863526</v>
      </c>
      <c r="S342" s="40">
        <f>IF(OR(N341=0,N341="",O342=""),"",IF(R342&lt;VLOOKUP(O342,system3!$A$2:$F$36,6,FALSE),R342,VLOOKUP(O342,system3!$A$2:$F$36,6,FALSE)))</f>
        <v>116484</v>
      </c>
      <c r="T342" s="40">
        <f t="shared" si="37"/>
        <v>13664</v>
      </c>
      <c r="U342" s="40">
        <f t="shared" si="38"/>
        <v>102820</v>
      </c>
      <c r="V342" s="40">
        <f t="shared" si="39"/>
        <v>0</v>
      </c>
      <c r="W342" s="250"/>
      <c r="X342" s="33">
        <v>0</v>
      </c>
      <c r="Y342" s="261"/>
      <c r="Z342" s="7"/>
    </row>
    <row r="343" spans="13:26" x14ac:dyDescent="0.2">
      <c r="M343" s="36">
        <v>341</v>
      </c>
      <c r="N343" s="51">
        <f t="shared" si="34"/>
        <v>80</v>
      </c>
      <c r="O343" s="51">
        <f>IF(OR(N342=0,N342=""),"",IF($C$7&lt;system3!I342,"",system3!I342))</f>
        <v>29</v>
      </c>
      <c r="P343" s="125">
        <f t="shared" si="35"/>
        <v>52444</v>
      </c>
      <c r="Q343" s="52">
        <f>IF(OR(N342=0,N342="",O343=""),"",IF(N343&lt;0,"",VLOOKUP(O343,system3!$A$2:$B$36,2,FALSE)))</f>
        <v>1.8499999999999999E-2</v>
      </c>
      <c r="R343" s="53">
        <f t="shared" si="36"/>
        <v>8760706</v>
      </c>
      <c r="S343" s="53">
        <f>IF(OR(N342=0,N342="",O343=""),"",IF(R343&lt;VLOOKUP(O343,system3!$A$2:$F$36,6,FALSE),R343,VLOOKUP(O343,system3!$A$2:$F$36,6,FALSE)))</f>
        <v>116484</v>
      </c>
      <c r="T343" s="53">
        <f t="shared" si="37"/>
        <v>13506</v>
      </c>
      <c r="U343" s="53">
        <f t="shared" si="38"/>
        <v>102978</v>
      </c>
      <c r="V343" s="53">
        <f t="shared" si="39"/>
        <v>0</v>
      </c>
      <c r="W343" s="250"/>
      <c r="X343" s="33">
        <v>0</v>
      </c>
      <c r="Y343" s="261"/>
      <c r="Z343" s="7"/>
    </row>
    <row r="344" spans="13:26" x14ac:dyDescent="0.2">
      <c r="M344" s="37">
        <v>342</v>
      </c>
      <c r="N344" s="38">
        <f t="shared" si="34"/>
        <v>79</v>
      </c>
      <c r="O344" s="38">
        <f>IF(OR(N343=0,N343=""),"",IF($C$7&lt;system3!I343,"",system3!I343))</f>
        <v>29</v>
      </c>
      <c r="P344" s="124">
        <f t="shared" si="35"/>
        <v>52475</v>
      </c>
      <c r="Q344" s="39">
        <f>IF(OR(N343=0,N343="",O344=""),"",IF(N344&lt;0,"",VLOOKUP(O344,system3!$A$2:$B$36,2,FALSE)))</f>
        <v>1.8499999999999999E-2</v>
      </c>
      <c r="R344" s="40">
        <f t="shared" si="36"/>
        <v>8657728</v>
      </c>
      <c r="S344" s="40">
        <f>IF(OR(N343=0,N343="",O344=""),"",IF(R344&lt;VLOOKUP(O344,system3!$A$2:$F$36,6,FALSE),R344,VLOOKUP(O344,system3!$A$2:$F$36,6,FALSE)))</f>
        <v>116484</v>
      </c>
      <c r="T344" s="40">
        <f t="shared" si="37"/>
        <v>13347</v>
      </c>
      <c r="U344" s="40">
        <f t="shared" si="38"/>
        <v>103137</v>
      </c>
      <c r="V344" s="40">
        <f t="shared" si="39"/>
        <v>0</v>
      </c>
      <c r="W344" s="250"/>
      <c r="X344" s="33">
        <v>0</v>
      </c>
      <c r="Y344" s="261"/>
      <c r="Z344" s="7"/>
    </row>
    <row r="345" spans="13:26" x14ac:dyDescent="0.2">
      <c r="M345" s="36">
        <v>343</v>
      </c>
      <c r="N345" s="51">
        <f t="shared" si="34"/>
        <v>78</v>
      </c>
      <c r="O345" s="51">
        <f>IF(OR(N344=0,N344=""),"",IF($C$7&lt;system3!I344,"",system3!I344))</f>
        <v>29</v>
      </c>
      <c r="P345" s="125">
        <f t="shared" si="35"/>
        <v>52505</v>
      </c>
      <c r="Q345" s="52">
        <f>IF(OR(N344=0,N344="",O345=""),"",IF(N345&lt;0,"",VLOOKUP(O345,system3!$A$2:$B$36,2,FALSE)))</f>
        <v>1.8499999999999999E-2</v>
      </c>
      <c r="R345" s="53">
        <f t="shared" si="36"/>
        <v>8554591</v>
      </c>
      <c r="S345" s="53">
        <f>IF(OR(N344=0,N344="",O345=""),"",IF(R345&lt;VLOOKUP(O345,system3!$A$2:$F$36,6,FALSE),R345,VLOOKUP(O345,system3!$A$2:$F$36,6,FALSE)))</f>
        <v>116484</v>
      </c>
      <c r="T345" s="53">
        <f t="shared" si="37"/>
        <v>13188</v>
      </c>
      <c r="U345" s="53">
        <f t="shared" si="38"/>
        <v>103296</v>
      </c>
      <c r="V345" s="53">
        <f t="shared" si="39"/>
        <v>0</v>
      </c>
      <c r="W345" s="250"/>
      <c r="X345" s="33">
        <v>0</v>
      </c>
      <c r="Y345" s="261"/>
      <c r="Z345" s="7"/>
    </row>
    <row r="346" spans="13:26" x14ac:dyDescent="0.2">
      <c r="M346" s="37">
        <v>344</v>
      </c>
      <c r="N346" s="38">
        <f t="shared" si="34"/>
        <v>77</v>
      </c>
      <c r="O346" s="38">
        <f>IF(OR(N345=0,N345=""),"",IF($C$7&lt;system3!I345,"",system3!I345))</f>
        <v>29</v>
      </c>
      <c r="P346" s="124">
        <f t="shared" si="35"/>
        <v>52536</v>
      </c>
      <c r="Q346" s="39">
        <f>IF(OR(N345=0,N345="",O346=""),"",IF(N346&lt;0,"",VLOOKUP(O346,system3!$A$2:$B$36,2,FALSE)))</f>
        <v>1.8499999999999999E-2</v>
      </c>
      <c r="R346" s="40">
        <f t="shared" si="36"/>
        <v>8451295</v>
      </c>
      <c r="S346" s="40">
        <f>IF(OR(N345=0,N345="",O346=""),"",IF(R346&lt;VLOOKUP(O346,system3!$A$2:$F$36,6,FALSE),R346,VLOOKUP(O346,system3!$A$2:$F$36,6,FALSE)))</f>
        <v>116484</v>
      </c>
      <c r="T346" s="40">
        <f t="shared" si="37"/>
        <v>13029</v>
      </c>
      <c r="U346" s="40">
        <f t="shared" si="38"/>
        <v>103455</v>
      </c>
      <c r="V346" s="40">
        <f t="shared" si="39"/>
        <v>0</v>
      </c>
      <c r="W346" s="250"/>
      <c r="X346" s="33">
        <v>0</v>
      </c>
      <c r="Y346" s="261"/>
      <c r="Z346" s="7"/>
    </row>
    <row r="347" spans="13:26" x14ac:dyDescent="0.2">
      <c r="M347" s="36">
        <v>345</v>
      </c>
      <c r="N347" s="51">
        <f t="shared" si="34"/>
        <v>76</v>
      </c>
      <c r="O347" s="51">
        <f>IF(OR(N346=0,N346=""),"",IF($C$7&lt;system3!I346,"",system3!I346))</f>
        <v>29</v>
      </c>
      <c r="P347" s="125">
        <f t="shared" si="35"/>
        <v>52566</v>
      </c>
      <c r="Q347" s="52">
        <f>IF(OR(N346=0,N346="",O347=""),"",IF(N347&lt;0,"",VLOOKUP(O347,system3!$A$2:$B$36,2,FALSE)))</f>
        <v>1.8499999999999999E-2</v>
      </c>
      <c r="R347" s="53">
        <f t="shared" si="36"/>
        <v>8347840</v>
      </c>
      <c r="S347" s="53">
        <f>IF(OR(N346=0,N346="",O347=""),"",IF(R347&lt;VLOOKUP(O347,system3!$A$2:$F$36,6,FALSE),R347,VLOOKUP(O347,system3!$A$2:$F$36,6,FALSE)))</f>
        <v>116484</v>
      </c>
      <c r="T347" s="53">
        <f t="shared" si="37"/>
        <v>12869</v>
      </c>
      <c r="U347" s="53">
        <f t="shared" si="38"/>
        <v>103615</v>
      </c>
      <c r="V347" s="53">
        <f t="shared" si="39"/>
        <v>0</v>
      </c>
      <c r="W347" s="250"/>
      <c r="X347" s="33">
        <v>0</v>
      </c>
      <c r="Y347" s="261"/>
      <c r="Z347" s="7"/>
    </row>
    <row r="348" spans="13:26" x14ac:dyDescent="0.2">
      <c r="M348" s="37">
        <v>346</v>
      </c>
      <c r="N348" s="38">
        <f t="shared" si="34"/>
        <v>75</v>
      </c>
      <c r="O348" s="38">
        <f>IF(OR(N347=0,N347=""),"",IF($C$7&lt;system3!I347,"",system3!I347))</f>
        <v>29</v>
      </c>
      <c r="P348" s="124">
        <f t="shared" si="35"/>
        <v>52597</v>
      </c>
      <c r="Q348" s="39">
        <f>IF(OR(N347=0,N347="",O348=""),"",IF(N348&lt;0,"",VLOOKUP(O348,system3!$A$2:$B$36,2,FALSE)))</f>
        <v>1.8499999999999999E-2</v>
      </c>
      <c r="R348" s="40">
        <f t="shared" si="36"/>
        <v>8244225</v>
      </c>
      <c r="S348" s="40">
        <f>IF(OR(N347=0,N347="",O348=""),"",IF(R348&lt;VLOOKUP(O348,system3!$A$2:$F$36,6,FALSE),R348,VLOOKUP(O348,system3!$A$2:$F$36,6,FALSE)))</f>
        <v>116484</v>
      </c>
      <c r="T348" s="40">
        <f t="shared" si="37"/>
        <v>12709</v>
      </c>
      <c r="U348" s="40">
        <f t="shared" si="38"/>
        <v>103775</v>
      </c>
      <c r="V348" s="40">
        <f t="shared" si="39"/>
        <v>0</v>
      </c>
      <c r="W348" s="250"/>
      <c r="X348" s="33">
        <v>0</v>
      </c>
      <c r="Y348" s="261"/>
      <c r="Z348" s="7"/>
    </row>
    <row r="349" spans="13:26" x14ac:dyDescent="0.2">
      <c r="M349" s="36">
        <v>347</v>
      </c>
      <c r="N349" s="51">
        <f t="shared" si="34"/>
        <v>74</v>
      </c>
      <c r="O349" s="51">
        <f>IF(OR(N348=0,N348=""),"",IF($C$7&lt;system3!I348,"",system3!I348))</f>
        <v>29</v>
      </c>
      <c r="P349" s="125">
        <f t="shared" si="35"/>
        <v>52628</v>
      </c>
      <c r="Q349" s="52">
        <f>IF(OR(N348=0,N348="",O349=""),"",IF(N349&lt;0,"",VLOOKUP(O349,system3!$A$2:$B$36,2,FALSE)))</f>
        <v>1.8499999999999999E-2</v>
      </c>
      <c r="R349" s="53">
        <f t="shared" si="36"/>
        <v>8140450</v>
      </c>
      <c r="S349" s="53">
        <f>IF(OR(N348=0,N348="",O349=""),"",IF(R349&lt;VLOOKUP(O349,system3!$A$2:$F$36,6,FALSE),R349,VLOOKUP(O349,system3!$A$2:$F$36,6,FALSE)))</f>
        <v>116484</v>
      </c>
      <c r="T349" s="53">
        <f t="shared" si="37"/>
        <v>12549</v>
      </c>
      <c r="U349" s="53">
        <f t="shared" si="38"/>
        <v>103935</v>
      </c>
      <c r="V349" s="53">
        <f t="shared" si="39"/>
        <v>0</v>
      </c>
      <c r="W349" s="250"/>
      <c r="X349" s="33">
        <v>0</v>
      </c>
      <c r="Y349" s="261"/>
      <c r="Z349" s="7"/>
    </row>
    <row r="350" spans="13:26" x14ac:dyDescent="0.2">
      <c r="M350" s="41">
        <v>348</v>
      </c>
      <c r="N350" s="42">
        <f t="shared" si="34"/>
        <v>73</v>
      </c>
      <c r="O350" s="42">
        <f>IF(OR(N349=0,N349=""),"",IF($C$7&lt;system3!I349,"",system3!I349))</f>
        <v>29</v>
      </c>
      <c r="P350" s="126">
        <f t="shared" si="35"/>
        <v>52657</v>
      </c>
      <c r="Q350" s="43">
        <f>IF(OR(N349=0,N349="",O350=""),"",IF(N350&lt;0,"",VLOOKUP(O350,system3!$A$2:$B$36,2,FALSE)))</f>
        <v>1.8499999999999999E-2</v>
      </c>
      <c r="R350" s="44">
        <f t="shared" si="36"/>
        <v>8036515</v>
      </c>
      <c r="S350" s="44">
        <f>IF(OR(N349=0,N349="",O350=""),"",IF(R350&lt;VLOOKUP(O350,system3!$A$2:$F$36,6,FALSE),R350,VLOOKUP(O350,system3!$A$2:$F$36,6,FALSE)))</f>
        <v>116484</v>
      </c>
      <c r="T350" s="44">
        <f t="shared" si="37"/>
        <v>12389</v>
      </c>
      <c r="U350" s="44">
        <f t="shared" si="38"/>
        <v>104095</v>
      </c>
      <c r="V350" s="44">
        <f t="shared" si="39"/>
        <v>0</v>
      </c>
      <c r="W350" s="251"/>
      <c r="X350" s="34">
        <v>0</v>
      </c>
      <c r="Y350" s="262"/>
      <c r="Z350" s="7"/>
    </row>
    <row r="351" spans="13:26" x14ac:dyDescent="0.2">
      <c r="M351" s="35">
        <v>349</v>
      </c>
      <c r="N351" s="48">
        <f t="shared" si="34"/>
        <v>72</v>
      </c>
      <c r="O351" s="48">
        <f>IF(OR(N350=0,N350=""),"",IF($C$7&lt;system3!I350,"",system3!I350))</f>
        <v>30</v>
      </c>
      <c r="P351" s="123">
        <f t="shared" si="35"/>
        <v>52688</v>
      </c>
      <c r="Q351" s="49">
        <f>IF(OR(N350=0,N350="",O351=""),"",IF(N351&lt;0,"",VLOOKUP(O351,system3!$A$2:$B$36,2,FALSE)))</f>
        <v>1.8499999999999999E-2</v>
      </c>
      <c r="R351" s="50">
        <f t="shared" si="36"/>
        <v>7932420</v>
      </c>
      <c r="S351" s="50">
        <f>IF(OR(N350=0,N350="",O351=""),"",IF(R351&lt;VLOOKUP(O351,system3!$A$2:$F$36,6,FALSE),R351,VLOOKUP(O351,system3!$A$2:$F$36,6,FALSE)))</f>
        <v>116484</v>
      </c>
      <c r="T351" s="50">
        <f t="shared" si="37"/>
        <v>12229</v>
      </c>
      <c r="U351" s="50">
        <f t="shared" si="38"/>
        <v>104255</v>
      </c>
      <c r="V351" s="50">
        <f t="shared" si="39"/>
        <v>0</v>
      </c>
      <c r="W351" s="249">
        <f>IF(ISNA(VLOOKUP(O351,$B$28:$C$62,2,FALSE)),0,VLOOKUP(O351,$B$28:$C$62,2,FALSE))</f>
        <v>0</v>
      </c>
      <c r="X351" s="32">
        <v>0</v>
      </c>
      <c r="Y351" s="263">
        <f>IF(O351="","",ROUND(system3!$AJ$5/100*R351,-2))</f>
        <v>43400</v>
      </c>
      <c r="Z351" s="7"/>
    </row>
    <row r="352" spans="13:26" x14ac:dyDescent="0.2">
      <c r="M352" s="160">
        <v>350</v>
      </c>
      <c r="N352" s="161">
        <f t="shared" si="34"/>
        <v>71</v>
      </c>
      <c r="O352" s="161">
        <f>IF(OR(N351=0,N351=""),"",IF($C$7&lt;system3!I351,"",system3!I351))</f>
        <v>30</v>
      </c>
      <c r="P352" s="162">
        <f t="shared" si="35"/>
        <v>52718</v>
      </c>
      <c r="Q352" s="163">
        <f>IF(OR(N351=0,N351="",O352=""),"",IF(N352&lt;0,"",VLOOKUP(O352,system3!$A$2:$B$36,2,FALSE)))</f>
        <v>1.8499999999999999E-2</v>
      </c>
      <c r="R352" s="164">
        <f t="shared" si="36"/>
        <v>7828165</v>
      </c>
      <c r="S352" s="164">
        <f>IF(OR(N351=0,N351="",O352=""),"",IF(R352&lt;VLOOKUP(O352,system3!$A$2:$F$36,6,FALSE),R352,VLOOKUP(O352,system3!$A$2:$F$36,6,FALSE)))</f>
        <v>116484</v>
      </c>
      <c r="T352" s="164">
        <f t="shared" si="37"/>
        <v>12068</v>
      </c>
      <c r="U352" s="164">
        <f t="shared" si="38"/>
        <v>104416</v>
      </c>
      <c r="V352" s="164">
        <f t="shared" si="39"/>
        <v>0</v>
      </c>
      <c r="W352" s="250"/>
      <c r="X352" s="33">
        <v>0</v>
      </c>
      <c r="Y352" s="264"/>
      <c r="Z352" s="7"/>
    </row>
    <row r="353" spans="13:26" x14ac:dyDescent="0.2">
      <c r="M353" s="36">
        <v>351</v>
      </c>
      <c r="N353" s="51">
        <f t="shared" si="34"/>
        <v>70</v>
      </c>
      <c r="O353" s="51">
        <f>IF(OR(N352=0,N352=""),"",IF($C$7&lt;system3!I352,"",system3!I352))</f>
        <v>30</v>
      </c>
      <c r="P353" s="125">
        <f t="shared" si="35"/>
        <v>52749</v>
      </c>
      <c r="Q353" s="52">
        <f>IF(OR(N352=0,N352="",O353=""),"",IF(N353&lt;0,"",VLOOKUP(O353,system3!$A$2:$B$36,2,FALSE)))</f>
        <v>1.8499999999999999E-2</v>
      </c>
      <c r="R353" s="53">
        <f t="shared" si="36"/>
        <v>7723749</v>
      </c>
      <c r="S353" s="53">
        <f>IF(OR(N352=0,N352="",O353=""),"",IF(R353&lt;VLOOKUP(O353,system3!$A$2:$F$36,6,FALSE),R353,VLOOKUP(O353,system3!$A$2:$F$36,6,FALSE)))</f>
        <v>116484</v>
      </c>
      <c r="T353" s="53">
        <f t="shared" si="37"/>
        <v>11907</v>
      </c>
      <c r="U353" s="53">
        <f t="shared" si="38"/>
        <v>104577</v>
      </c>
      <c r="V353" s="53">
        <f t="shared" si="39"/>
        <v>0</v>
      </c>
      <c r="W353" s="250"/>
      <c r="X353" s="33">
        <v>0</v>
      </c>
      <c r="Y353" s="264"/>
      <c r="Z353" s="7"/>
    </row>
    <row r="354" spans="13:26" x14ac:dyDescent="0.2">
      <c r="M354" s="160">
        <v>352</v>
      </c>
      <c r="N354" s="161">
        <f t="shared" si="34"/>
        <v>69</v>
      </c>
      <c r="O354" s="161">
        <f>IF(OR(N353=0,N353=""),"",IF($C$7&lt;system3!I353,"",system3!I353))</f>
        <v>30</v>
      </c>
      <c r="P354" s="162">
        <f t="shared" si="35"/>
        <v>52779</v>
      </c>
      <c r="Q354" s="163">
        <f>IF(OR(N353=0,N353="",O354=""),"",IF(N354&lt;0,"",VLOOKUP(O354,system3!$A$2:$B$36,2,FALSE)))</f>
        <v>1.8499999999999999E-2</v>
      </c>
      <c r="R354" s="164">
        <f t="shared" si="36"/>
        <v>7619172</v>
      </c>
      <c r="S354" s="164">
        <f>IF(OR(N353=0,N353="",O354=""),"",IF(R354&lt;VLOOKUP(O354,system3!$A$2:$F$36,6,FALSE),R354,VLOOKUP(O354,system3!$A$2:$F$36,6,FALSE)))</f>
        <v>116484</v>
      </c>
      <c r="T354" s="164">
        <f t="shared" si="37"/>
        <v>11746</v>
      </c>
      <c r="U354" s="164">
        <f t="shared" si="38"/>
        <v>104738</v>
      </c>
      <c r="V354" s="164">
        <f t="shared" si="39"/>
        <v>0</v>
      </c>
      <c r="W354" s="250"/>
      <c r="X354" s="33">
        <v>0</v>
      </c>
      <c r="Y354" s="264"/>
      <c r="Z354" s="7"/>
    </row>
    <row r="355" spans="13:26" x14ac:dyDescent="0.2">
      <c r="M355" s="36">
        <v>353</v>
      </c>
      <c r="N355" s="51">
        <f t="shared" si="34"/>
        <v>68</v>
      </c>
      <c r="O355" s="51">
        <f>IF(OR(N354=0,N354=""),"",IF($C$7&lt;system3!I354,"",system3!I354))</f>
        <v>30</v>
      </c>
      <c r="P355" s="125">
        <f t="shared" si="35"/>
        <v>52810</v>
      </c>
      <c r="Q355" s="52">
        <f>IF(OR(N354=0,N354="",O355=""),"",IF(N355&lt;0,"",VLOOKUP(O355,system3!$A$2:$B$36,2,FALSE)))</f>
        <v>1.8499999999999999E-2</v>
      </c>
      <c r="R355" s="53">
        <f t="shared" si="36"/>
        <v>7514434</v>
      </c>
      <c r="S355" s="53">
        <f>IF(OR(N354=0,N354="",O355=""),"",IF(R355&lt;VLOOKUP(O355,system3!$A$2:$F$36,6,FALSE),R355,VLOOKUP(O355,system3!$A$2:$F$36,6,FALSE)))</f>
        <v>116484</v>
      </c>
      <c r="T355" s="53">
        <f t="shared" si="37"/>
        <v>11584</v>
      </c>
      <c r="U355" s="53">
        <f t="shared" si="38"/>
        <v>104900</v>
      </c>
      <c r="V355" s="53">
        <f t="shared" si="39"/>
        <v>0</v>
      </c>
      <c r="W355" s="250"/>
      <c r="X355" s="33">
        <v>0</v>
      </c>
      <c r="Y355" s="264"/>
      <c r="Z355" s="7"/>
    </row>
    <row r="356" spans="13:26" x14ac:dyDescent="0.2">
      <c r="M356" s="160">
        <v>354</v>
      </c>
      <c r="N356" s="161">
        <f t="shared" si="34"/>
        <v>67</v>
      </c>
      <c r="O356" s="161">
        <f>IF(OR(N355=0,N355=""),"",IF($C$7&lt;system3!I355,"",system3!I355))</f>
        <v>30</v>
      </c>
      <c r="P356" s="162">
        <f t="shared" si="35"/>
        <v>52841</v>
      </c>
      <c r="Q356" s="163">
        <f>IF(OR(N355=0,N355="",O356=""),"",IF(N356&lt;0,"",VLOOKUP(O356,system3!$A$2:$B$36,2,FALSE)))</f>
        <v>1.8499999999999999E-2</v>
      </c>
      <c r="R356" s="164">
        <f t="shared" si="36"/>
        <v>7409534</v>
      </c>
      <c r="S356" s="164">
        <f>IF(OR(N355=0,N355="",O356=""),"",IF(R356&lt;VLOOKUP(O356,system3!$A$2:$F$36,6,FALSE),R356,VLOOKUP(O356,system3!$A$2:$F$36,6,FALSE)))</f>
        <v>116484</v>
      </c>
      <c r="T356" s="164">
        <f t="shared" si="37"/>
        <v>11423</v>
      </c>
      <c r="U356" s="164">
        <f t="shared" si="38"/>
        <v>105061</v>
      </c>
      <c r="V356" s="164">
        <f t="shared" si="39"/>
        <v>0</v>
      </c>
      <c r="W356" s="250"/>
      <c r="X356" s="33">
        <v>0</v>
      </c>
      <c r="Y356" s="264"/>
      <c r="Z356" s="7"/>
    </row>
    <row r="357" spans="13:26" x14ac:dyDescent="0.2">
      <c r="M357" s="36">
        <v>355</v>
      </c>
      <c r="N357" s="51">
        <f t="shared" si="34"/>
        <v>66</v>
      </c>
      <c r="O357" s="51">
        <f>IF(OR(N356=0,N356=""),"",IF($C$7&lt;system3!I356,"",system3!I356))</f>
        <v>30</v>
      </c>
      <c r="P357" s="125">
        <f t="shared" si="35"/>
        <v>52871</v>
      </c>
      <c r="Q357" s="52">
        <f>IF(OR(N356=0,N356="",O357=""),"",IF(N357&lt;0,"",VLOOKUP(O357,system3!$A$2:$B$36,2,FALSE)))</f>
        <v>1.8499999999999999E-2</v>
      </c>
      <c r="R357" s="53">
        <f t="shared" si="36"/>
        <v>7304473</v>
      </c>
      <c r="S357" s="53">
        <f>IF(OR(N356=0,N356="",O357=""),"",IF(R357&lt;VLOOKUP(O357,system3!$A$2:$F$36,6,FALSE),R357,VLOOKUP(O357,system3!$A$2:$F$36,6,FALSE)))</f>
        <v>116484</v>
      </c>
      <c r="T357" s="53">
        <f t="shared" si="37"/>
        <v>11261</v>
      </c>
      <c r="U357" s="53">
        <f t="shared" si="38"/>
        <v>105223</v>
      </c>
      <c r="V357" s="53">
        <f t="shared" si="39"/>
        <v>0</v>
      </c>
      <c r="W357" s="250"/>
      <c r="X357" s="33">
        <v>0</v>
      </c>
      <c r="Y357" s="264"/>
      <c r="Z357" s="7"/>
    </row>
    <row r="358" spans="13:26" x14ac:dyDescent="0.2">
      <c r="M358" s="160">
        <v>356</v>
      </c>
      <c r="N358" s="161">
        <f t="shared" si="34"/>
        <v>65</v>
      </c>
      <c r="O358" s="161">
        <f>IF(OR(N357=0,N357=""),"",IF($C$7&lt;system3!I357,"",system3!I357))</f>
        <v>30</v>
      </c>
      <c r="P358" s="162">
        <f t="shared" si="35"/>
        <v>52902</v>
      </c>
      <c r="Q358" s="163">
        <f>IF(OR(N357=0,N357="",O358=""),"",IF(N358&lt;0,"",VLOOKUP(O358,system3!$A$2:$B$36,2,FALSE)))</f>
        <v>1.8499999999999999E-2</v>
      </c>
      <c r="R358" s="164">
        <f t="shared" si="36"/>
        <v>7199250</v>
      </c>
      <c r="S358" s="164">
        <f>IF(OR(N357=0,N357="",O358=""),"",IF(R358&lt;VLOOKUP(O358,system3!$A$2:$F$36,6,FALSE),R358,VLOOKUP(O358,system3!$A$2:$F$36,6,FALSE)))</f>
        <v>116484</v>
      </c>
      <c r="T358" s="164">
        <f t="shared" si="37"/>
        <v>11098</v>
      </c>
      <c r="U358" s="164">
        <f t="shared" si="38"/>
        <v>105386</v>
      </c>
      <c r="V358" s="164">
        <f t="shared" si="39"/>
        <v>0</v>
      </c>
      <c r="W358" s="250"/>
      <c r="X358" s="33">
        <v>0</v>
      </c>
      <c r="Y358" s="264"/>
      <c r="Z358" s="7"/>
    </row>
    <row r="359" spans="13:26" x14ac:dyDescent="0.2">
      <c r="M359" s="36">
        <v>357</v>
      </c>
      <c r="N359" s="51">
        <f t="shared" si="34"/>
        <v>64</v>
      </c>
      <c r="O359" s="51">
        <f>IF(OR(N358=0,N358=""),"",IF($C$7&lt;system3!I358,"",system3!I358))</f>
        <v>30</v>
      </c>
      <c r="P359" s="125">
        <f t="shared" si="35"/>
        <v>52932</v>
      </c>
      <c r="Q359" s="52">
        <f>IF(OR(N358=0,N358="",O359=""),"",IF(N359&lt;0,"",VLOOKUP(O359,system3!$A$2:$B$36,2,FALSE)))</f>
        <v>1.8499999999999999E-2</v>
      </c>
      <c r="R359" s="53">
        <f t="shared" si="36"/>
        <v>7093864</v>
      </c>
      <c r="S359" s="53">
        <f>IF(OR(N358=0,N358="",O359=""),"",IF(R359&lt;VLOOKUP(O359,system3!$A$2:$F$36,6,FALSE),R359,VLOOKUP(O359,system3!$A$2:$F$36,6,FALSE)))</f>
        <v>116484</v>
      </c>
      <c r="T359" s="53">
        <f t="shared" si="37"/>
        <v>10936</v>
      </c>
      <c r="U359" s="53">
        <f t="shared" si="38"/>
        <v>105548</v>
      </c>
      <c r="V359" s="53">
        <f t="shared" si="39"/>
        <v>0</v>
      </c>
      <c r="W359" s="250"/>
      <c r="X359" s="33">
        <v>0</v>
      </c>
      <c r="Y359" s="264"/>
      <c r="Z359" s="7"/>
    </row>
    <row r="360" spans="13:26" x14ac:dyDescent="0.2">
      <c r="M360" s="160">
        <v>358</v>
      </c>
      <c r="N360" s="161">
        <f t="shared" si="34"/>
        <v>63</v>
      </c>
      <c r="O360" s="161">
        <f>IF(OR(N359=0,N359=""),"",IF($C$7&lt;system3!I359,"",system3!I359))</f>
        <v>30</v>
      </c>
      <c r="P360" s="162">
        <f t="shared" si="35"/>
        <v>52963</v>
      </c>
      <c r="Q360" s="163">
        <f>IF(OR(N359=0,N359="",O360=""),"",IF(N360&lt;0,"",VLOOKUP(O360,system3!$A$2:$B$36,2,FALSE)))</f>
        <v>1.8499999999999999E-2</v>
      </c>
      <c r="R360" s="164">
        <f t="shared" si="36"/>
        <v>6988316</v>
      </c>
      <c r="S360" s="164">
        <f>IF(OR(N359=0,N359="",O360=""),"",IF(R360&lt;VLOOKUP(O360,system3!$A$2:$F$36,6,FALSE),R360,VLOOKUP(O360,system3!$A$2:$F$36,6,FALSE)))</f>
        <v>116484</v>
      </c>
      <c r="T360" s="164">
        <f t="shared" si="37"/>
        <v>10773</v>
      </c>
      <c r="U360" s="164">
        <f t="shared" si="38"/>
        <v>105711</v>
      </c>
      <c r="V360" s="164">
        <f t="shared" si="39"/>
        <v>0</v>
      </c>
      <c r="W360" s="250"/>
      <c r="X360" s="33">
        <v>0</v>
      </c>
      <c r="Y360" s="264"/>
      <c r="Z360" s="7"/>
    </row>
    <row r="361" spans="13:26" x14ac:dyDescent="0.2">
      <c r="M361" s="36">
        <v>359</v>
      </c>
      <c r="N361" s="51">
        <f t="shared" si="34"/>
        <v>62</v>
      </c>
      <c r="O361" s="51">
        <f>IF(OR(N360=0,N360=""),"",IF($C$7&lt;system3!I360,"",system3!I360))</f>
        <v>30</v>
      </c>
      <c r="P361" s="125">
        <f t="shared" si="35"/>
        <v>52994</v>
      </c>
      <c r="Q361" s="52">
        <f>IF(OR(N360=0,N360="",O361=""),"",IF(N361&lt;0,"",VLOOKUP(O361,system3!$A$2:$B$36,2,FALSE)))</f>
        <v>1.8499999999999999E-2</v>
      </c>
      <c r="R361" s="53">
        <f t="shared" si="36"/>
        <v>6882605</v>
      </c>
      <c r="S361" s="53">
        <f>IF(OR(N360=0,N360="",O361=""),"",IF(R361&lt;VLOOKUP(O361,system3!$A$2:$F$36,6,FALSE),R361,VLOOKUP(O361,system3!$A$2:$F$36,6,FALSE)))</f>
        <v>116484</v>
      </c>
      <c r="T361" s="53">
        <f t="shared" si="37"/>
        <v>10610</v>
      </c>
      <c r="U361" s="53">
        <f t="shared" si="38"/>
        <v>105874</v>
      </c>
      <c r="V361" s="53">
        <f t="shared" si="39"/>
        <v>0</v>
      </c>
      <c r="W361" s="250"/>
      <c r="X361" s="33">
        <v>0</v>
      </c>
      <c r="Y361" s="264"/>
      <c r="Z361" s="7"/>
    </row>
    <row r="362" spans="13:26" ht="13.5" thickBot="1" x14ac:dyDescent="0.25">
      <c r="M362" s="170">
        <v>360</v>
      </c>
      <c r="N362" s="171">
        <f t="shared" si="34"/>
        <v>61</v>
      </c>
      <c r="O362" s="171">
        <f>IF(OR(N361=0,N361=""),"",IF($C$7&lt;system3!I361,"",system3!I361))</f>
        <v>30</v>
      </c>
      <c r="P362" s="172">
        <f t="shared" si="35"/>
        <v>53022</v>
      </c>
      <c r="Q362" s="173">
        <f>IF(OR(N361=0,N361="",O362=""),"",IF(N362&lt;0,"",VLOOKUP(O362,system3!$A$2:$B$36,2,FALSE)))</f>
        <v>1.8499999999999999E-2</v>
      </c>
      <c r="R362" s="174">
        <f t="shared" si="36"/>
        <v>6776731</v>
      </c>
      <c r="S362" s="174">
        <f>IF(OR(N361=0,N361="",O362=""),"",IF(R362&lt;VLOOKUP(O362,system3!$A$2:$F$36,6,FALSE),R362,VLOOKUP(O362,system3!$A$2:$F$36,6,FALSE)))</f>
        <v>116484</v>
      </c>
      <c r="T362" s="174">
        <f t="shared" si="37"/>
        <v>10447</v>
      </c>
      <c r="U362" s="174">
        <f t="shared" si="38"/>
        <v>106037</v>
      </c>
      <c r="V362" s="174">
        <f t="shared" si="39"/>
        <v>0</v>
      </c>
      <c r="W362" s="252"/>
      <c r="X362" s="47">
        <v>0</v>
      </c>
      <c r="Y362" s="267"/>
      <c r="Z362" s="7"/>
    </row>
    <row r="363" spans="13:26" x14ac:dyDescent="0.2">
      <c r="M363" s="149">
        <v>361</v>
      </c>
      <c r="N363" s="150">
        <f t="shared" si="34"/>
        <v>60</v>
      </c>
      <c r="O363" s="150">
        <f>IF(OR(N362=0,N362=""),"",IF($C$7&lt;system3!I362,"",system3!I362))</f>
        <v>31</v>
      </c>
      <c r="P363" s="151">
        <f t="shared" si="35"/>
        <v>53053</v>
      </c>
      <c r="Q363" s="152">
        <f>IF(OR(N362=0,N362="",O363=""),"",IF(N363&lt;0,"",VLOOKUP(O363,system3!$A$2:$B$36,2,FALSE)))</f>
        <v>1.8499999999999999E-2</v>
      </c>
      <c r="R363" s="153">
        <f t="shared" si="36"/>
        <v>6670694</v>
      </c>
      <c r="S363" s="153">
        <f>IF(OR(N362=0,N362="",O363=""),"",IF(R363&lt;VLOOKUP(O363,system3!$A$2:$F$36,6,FALSE),R363,VLOOKUP(O363,system3!$A$2:$F$36,6,FALSE)))</f>
        <v>116485</v>
      </c>
      <c r="T363" s="153">
        <f t="shared" si="37"/>
        <v>10283</v>
      </c>
      <c r="U363" s="153">
        <f t="shared" si="38"/>
        <v>106202</v>
      </c>
      <c r="V363" s="153">
        <f t="shared" si="39"/>
        <v>0</v>
      </c>
      <c r="W363" s="250">
        <f>IF(ISNA(VLOOKUP(O363,$B$28:$C$62,2,FALSE)),0,VLOOKUP(O363,$B$28:$C$62,2,FALSE))</f>
        <v>0</v>
      </c>
      <c r="X363" s="154">
        <v>0</v>
      </c>
      <c r="Y363" s="261">
        <f>IF(O363="","",ROUND(system3!$AJ$5/100*R363,-2))</f>
        <v>36500</v>
      </c>
      <c r="Z363" s="7"/>
    </row>
    <row r="364" spans="13:26" x14ac:dyDescent="0.2">
      <c r="M364" s="37">
        <v>362</v>
      </c>
      <c r="N364" s="38">
        <f t="shared" si="34"/>
        <v>59</v>
      </c>
      <c r="O364" s="38">
        <f>IF(OR(N363=0,N363=""),"",IF($C$7&lt;system3!I363,"",system3!I363))</f>
        <v>31</v>
      </c>
      <c r="P364" s="124">
        <f t="shared" si="35"/>
        <v>53083</v>
      </c>
      <c r="Q364" s="39">
        <f>IF(OR(N363=0,N363="",O364=""),"",IF(N364&lt;0,"",VLOOKUP(O364,system3!$A$2:$B$36,2,FALSE)))</f>
        <v>1.8499999999999999E-2</v>
      </c>
      <c r="R364" s="40">
        <f t="shared" si="36"/>
        <v>6564492</v>
      </c>
      <c r="S364" s="40">
        <f>IF(OR(N363=0,N363="",O364=""),"",IF(R364&lt;VLOOKUP(O364,system3!$A$2:$F$36,6,FALSE),R364,VLOOKUP(O364,system3!$A$2:$F$36,6,FALSE)))</f>
        <v>116485</v>
      </c>
      <c r="T364" s="40">
        <f t="shared" si="37"/>
        <v>10120</v>
      </c>
      <c r="U364" s="40">
        <f t="shared" si="38"/>
        <v>106365</v>
      </c>
      <c r="V364" s="40">
        <f t="shared" si="39"/>
        <v>0</v>
      </c>
      <c r="W364" s="250"/>
      <c r="X364" s="33">
        <v>0</v>
      </c>
      <c r="Y364" s="261"/>
      <c r="Z364" s="7"/>
    </row>
    <row r="365" spans="13:26" x14ac:dyDescent="0.2">
      <c r="M365" s="36">
        <v>363</v>
      </c>
      <c r="N365" s="51">
        <f t="shared" si="34"/>
        <v>58</v>
      </c>
      <c r="O365" s="51">
        <f>IF(OR(N364=0,N364=""),"",IF($C$7&lt;system3!I364,"",system3!I364))</f>
        <v>31</v>
      </c>
      <c r="P365" s="125">
        <f t="shared" si="35"/>
        <v>53114</v>
      </c>
      <c r="Q365" s="52">
        <f>IF(OR(N364=0,N364="",O365=""),"",IF(N365&lt;0,"",VLOOKUP(O365,system3!$A$2:$B$36,2,FALSE)))</f>
        <v>1.8499999999999999E-2</v>
      </c>
      <c r="R365" s="53">
        <f t="shared" si="36"/>
        <v>6458127</v>
      </c>
      <c r="S365" s="53">
        <f>IF(OR(N364=0,N364="",O365=""),"",IF(R365&lt;VLOOKUP(O365,system3!$A$2:$F$36,6,FALSE),R365,VLOOKUP(O365,system3!$A$2:$F$36,6,FALSE)))</f>
        <v>116485</v>
      </c>
      <c r="T365" s="53">
        <f t="shared" si="37"/>
        <v>9956</v>
      </c>
      <c r="U365" s="53">
        <f t="shared" si="38"/>
        <v>106529</v>
      </c>
      <c r="V365" s="53">
        <f t="shared" si="39"/>
        <v>0</v>
      </c>
      <c r="W365" s="250"/>
      <c r="X365" s="33">
        <v>0</v>
      </c>
      <c r="Y365" s="261"/>
      <c r="Z365" s="7"/>
    </row>
    <row r="366" spans="13:26" x14ac:dyDescent="0.2">
      <c r="M366" s="37">
        <v>364</v>
      </c>
      <c r="N366" s="38">
        <f t="shared" si="34"/>
        <v>57</v>
      </c>
      <c r="O366" s="38">
        <f>IF(OR(N365=0,N365=""),"",IF($C$7&lt;system3!I365,"",system3!I365))</f>
        <v>31</v>
      </c>
      <c r="P366" s="124">
        <f t="shared" si="35"/>
        <v>53144</v>
      </c>
      <c r="Q366" s="39">
        <f>IF(OR(N365=0,N365="",O366=""),"",IF(N366&lt;0,"",VLOOKUP(O366,system3!$A$2:$B$36,2,FALSE)))</f>
        <v>1.8499999999999999E-2</v>
      </c>
      <c r="R366" s="40">
        <f t="shared" si="36"/>
        <v>6351598</v>
      </c>
      <c r="S366" s="40">
        <f>IF(OR(N365=0,N365="",O366=""),"",IF(R366&lt;VLOOKUP(O366,system3!$A$2:$F$36,6,FALSE),R366,VLOOKUP(O366,system3!$A$2:$F$36,6,FALSE)))</f>
        <v>116485</v>
      </c>
      <c r="T366" s="40">
        <f t="shared" si="37"/>
        <v>9792</v>
      </c>
      <c r="U366" s="40">
        <f t="shared" si="38"/>
        <v>106693</v>
      </c>
      <c r="V366" s="40">
        <f t="shared" si="39"/>
        <v>0</v>
      </c>
      <c r="W366" s="250"/>
      <c r="X366" s="33">
        <v>0</v>
      </c>
      <c r="Y366" s="261"/>
      <c r="Z366" s="7"/>
    </row>
    <row r="367" spans="13:26" x14ac:dyDescent="0.2">
      <c r="M367" s="36">
        <v>365</v>
      </c>
      <c r="N367" s="51">
        <f t="shared" si="34"/>
        <v>56</v>
      </c>
      <c r="O367" s="51">
        <f>IF(OR(N366=0,N366=""),"",IF($C$7&lt;system3!I366,"",system3!I366))</f>
        <v>31</v>
      </c>
      <c r="P367" s="125">
        <f t="shared" si="35"/>
        <v>53175</v>
      </c>
      <c r="Q367" s="52">
        <f>IF(OR(N366=0,N366="",O367=""),"",IF(N367&lt;0,"",VLOOKUP(O367,system3!$A$2:$B$36,2,FALSE)))</f>
        <v>1.8499999999999999E-2</v>
      </c>
      <c r="R367" s="53">
        <f t="shared" si="36"/>
        <v>6244905</v>
      </c>
      <c r="S367" s="53">
        <f>IF(OR(N366=0,N366="",O367=""),"",IF(R367&lt;VLOOKUP(O367,system3!$A$2:$F$36,6,FALSE),R367,VLOOKUP(O367,system3!$A$2:$F$36,6,FALSE)))</f>
        <v>116485</v>
      </c>
      <c r="T367" s="53">
        <f t="shared" si="37"/>
        <v>9627</v>
      </c>
      <c r="U367" s="53">
        <f t="shared" si="38"/>
        <v>106858</v>
      </c>
      <c r="V367" s="53">
        <f t="shared" si="39"/>
        <v>0</v>
      </c>
      <c r="W367" s="250"/>
      <c r="X367" s="33">
        <v>0</v>
      </c>
      <c r="Y367" s="261"/>
      <c r="Z367" s="7"/>
    </row>
    <row r="368" spans="13:26" x14ac:dyDescent="0.2">
      <c r="M368" s="37">
        <v>366</v>
      </c>
      <c r="N368" s="38">
        <f t="shared" si="34"/>
        <v>55</v>
      </c>
      <c r="O368" s="38">
        <f>IF(OR(N367=0,N367=""),"",IF($C$7&lt;system3!I367,"",system3!I367))</f>
        <v>31</v>
      </c>
      <c r="P368" s="124">
        <f t="shared" si="35"/>
        <v>53206</v>
      </c>
      <c r="Q368" s="39">
        <f>IF(OR(N367=0,N367="",O368=""),"",IF(N368&lt;0,"",VLOOKUP(O368,system3!$A$2:$B$36,2,FALSE)))</f>
        <v>1.8499999999999999E-2</v>
      </c>
      <c r="R368" s="40">
        <f t="shared" si="36"/>
        <v>6138047</v>
      </c>
      <c r="S368" s="40">
        <f>IF(OR(N367=0,N367="",O368=""),"",IF(R368&lt;VLOOKUP(O368,system3!$A$2:$F$36,6,FALSE),R368,VLOOKUP(O368,system3!$A$2:$F$36,6,FALSE)))</f>
        <v>116485</v>
      </c>
      <c r="T368" s="40">
        <f t="shared" si="37"/>
        <v>9462</v>
      </c>
      <c r="U368" s="40">
        <f t="shared" si="38"/>
        <v>107023</v>
      </c>
      <c r="V368" s="40">
        <f t="shared" si="39"/>
        <v>0</v>
      </c>
      <c r="W368" s="250"/>
      <c r="X368" s="33">
        <v>0</v>
      </c>
      <c r="Y368" s="261"/>
      <c r="Z368" s="7"/>
    </row>
    <row r="369" spans="13:26" x14ac:dyDescent="0.2">
      <c r="M369" s="36">
        <v>367</v>
      </c>
      <c r="N369" s="51">
        <f t="shared" si="34"/>
        <v>54</v>
      </c>
      <c r="O369" s="51">
        <f>IF(OR(N368=0,N368=""),"",IF($C$7&lt;system3!I368,"",system3!I368))</f>
        <v>31</v>
      </c>
      <c r="P369" s="125">
        <f t="shared" si="35"/>
        <v>53236</v>
      </c>
      <c r="Q369" s="52">
        <f>IF(OR(N368=0,N368="",O369=""),"",IF(N369&lt;0,"",VLOOKUP(O369,system3!$A$2:$B$36,2,FALSE)))</f>
        <v>1.8499999999999999E-2</v>
      </c>
      <c r="R369" s="53">
        <f t="shared" si="36"/>
        <v>6031024</v>
      </c>
      <c r="S369" s="53">
        <f>IF(OR(N368=0,N368="",O369=""),"",IF(R369&lt;VLOOKUP(O369,system3!$A$2:$F$36,6,FALSE),R369,VLOOKUP(O369,system3!$A$2:$F$36,6,FALSE)))</f>
        <v>116485</v>
      </c>
      <c r="T369" s="53">
        <f t="shared" si="37"/>
        <v>9297</v>
      </c>
      <c r="U369" s="53">
        <f t="shared" si="38"/>
        <v>107188</v>
      </c>
      <c r="V369" s="53">
        <f t="shared" si="39"/>
        <v>0</v>
      </c>
      <c r="W369" s="250"/>
      <c r="X369" s="33">
        <v>0</v>
      </c>
      <c r="Y369" s="261"/>
      <c r="Z369" s="7"/>
    </row>
    <row r="370" spans="13:26" x14ac:dyDescent="0.2">
      <c r="M370" s="37">
        <v>368</v>
      </c>
      <c r="N370" s="38">
        <f t="shared" si="34"/>
        <v>53</v>
      </c>
      <c r="O370" s="38">
        <f>IF(OR(N369=0,N369=""),"",IF($C$7&lt;system3!I369,"",system3!I369))</f>
        <v>31</v>
      </c>
      <c r="P370" s="124">
        <f t="shared" si="35"/>
        <v>53267</v>
      </c>
      <c r="Q370" s="39">
        <f>IF(OR(N369=0,N369="",O370=""),"",IF(N370&lt;0,"",VLOOKUP(O370,system3!$A$2:$B$36,2,FALSE)))</f>
        <v>1.8499999999999999E-2</v>
      </c>
      <c r="R370" s="40">
        <f t="shared" si="36"/>
        <v>5923836</v>
      </c>
      <c r="S370" s="40">
        <f>IF(OR(N369=0,N369="",O370=""),"",IF(R370&lt;VLOOKUP(O370,system3!$A$2:$F$36,6,FALSE),R370,VLOOKUP(O370,system3!$A$2:$F$36,6,FALSE)))</f>
        <v>116485</v>
      </c>
      <c r="T370" s="40">
        <f t="shared" si="37"/>
        <v>9132</v>
      </c>
      <c r="U370" s="40">
        <f t="shared" si="38"/>
        <v>107353</v>
      </c>
      <c r="V370" s="40">
        <f t="shared" si="39"/>
        <v>0</v>
      </c>
      <c r="W370" s="250"/>
      <c r="X370" s="33">
        <v>0</v>
      </c>
      <c r="Y370" s="261"/>
      <c r="Z370" s="7"/>
    </row>
    <row r="371" spans="13:26" x14ac:dyDescent="0.2">
      <c r="M371" s="36">
        <v>369</v>
      </c>
      <c r="N371" s="51">
        <f t="shared" si="34"/>
        <v>52</v>
      </c>
      <c r="O371" s="51">
        <f>IF(OR(N370=0,N370=""),"",IF($C$7&lt;system3!I370,"",system3!I370))</f>
        <v>31</v>
      </c>
      <c r="P371" s="125">
        <f t="shared" si="35"/>
        <v>53297</v>
      </c>
      <c r="Q371" s="52">
        <f>IF(OR(N370=0,N370="",O371=""),"",IF(N371&lt;0,"",VLOOKUP(O371,system3!$A$2:$B$36,2,FALSE)))</f>
        <v>1.8499999999999999E-2</v>
      </c>
      <c r="R371" s="53">
        <f t="shared" si="36"/>
        <v>5816483</v>
      </c>
      <c r="S371" s="53">
        <f>IF(OR(N370=0,N370="",O371=""),"",IF(R371&lt;VLOOKUP(O371,system3!$A$2:$F$36,6,FALSE),R371,VLOOKUP(O371,system3!$A$2:$F$36,6,FALSE)))</f>
        <v>116485</v>
      </c>
      <c r="T371" s="53">
        <f t="shared" si="37"/>
        <v>8967</v>
      </c>
      <c r="U371" s="53">
        <f t="shared" si="38"/>
        <v>107518</v>
      </c>
      <c r="V371" s="53">
        <f t="shared" si="39"/>
        <v>0</v>
      </c>
      <c r="W371" s="250"/>
      <c r="X371" s="33">
        <v>0</v>
      </c>
      <c r="Y371" s="261"/>
      <c r="Z371" s="7"/>
    </row>
    <row r="372" spans="13:26" x14ac:dyDescent="0.2">
      <c r="M372" s="37">
        <v>370</v>
      </c>
      <c r="N372" s="38">
        <f t="shared" si="34"/>
        <v>51</v>
      </c>
      <c r="O372" s="38">
        <f>IF(OR(N371=0,N371=""),"",IF($C$7&lt;system3!I371,"",system3!I371))</f>
        <v>31</v>
      </c>
      <c r="P372" s="124">
        <f t="shared" si="35"/>
        <v>53328</v>
      </c>
      <c r="Q372" s="39">
        <f>IF(OR(N371=0,N371="",O372=""),"",IF(N372&lt;0,"",VLOOKUP(O372,system3!$A$2:$B$36,2,FALSE)))</f>
        <v>1.8499999999999999E-2</v>
      </c>
      <c r="R372" s="40">
        <f t="shared" si="36"/>
        <v>5708965</v>
      </c>
      <c r="S372" s="40">
        <f>IF(OR(N371=0,N371="",O372=""),"",IF(R372&lt;VLOOKUP(O372,system3!$A$2:$F$36,6,FALSE),R372,VLOOKUP(O372,system3!$A$2:$F$36,6,FALSE)))</f>
        <v>116485</v>
      </c>
      <c r="T372" s="40">
        <f t="shared" si="37"/>
        <v>8801</v>
      </c>
      <c r="U372" s="40">
        <f t="shared" si="38"/>
        <v>107684</v>
      </c>
      <c r="V372" s="40">
        <f t="shared" si="39"/>
        <v>0</v>
      </c>
      <c r="W372" s="250"/>
      <c r="X372" s="33">
        <v>0</v>
      </c>
      <c r="Y372" s="261"/>
      <c r="Z372" s="7"/>
    </row>
    <row r="373" spans="13:26" x14ac:dyDescent="0.2">
      <c r="M373" s="36">
        <v>371</v>
      </c>
      <c r="N373" s="51">
        <f t="shared" si="34"/>
        <v>50</v>
      </c>
      <c r="O373" s="51">
        <f>IF(OR(N372=0,N372=""),"",IF($C$7&lt;system3!I372,"",system3!I372))</f>
        <v>31</v>
      </c>
      <c r="P373" s="125">
        <f t="shared" si="35"/>
        <v>53359</v>
      </c>
      <c r="Q373" s="52">
        <f>IF(OR(N372=0,N372="",O373=""),"",IF(N373&lt;0,"",VLOOKUP(O373,system3!$A$2:$B$36,2,FALSE)))</f>
        <v>1.8499999999999999E-2</v>
      </c>
      <c r="R373" s="53">
        <f t="shared" si="36"/>
        <v>5601281</v>
      </c>
      <c r="S373" s="53">
        <f>IF(OR(N372=0,N372="",O373=""),"",IF(R373&lt;VLOOKUP(O373,system3!$A$2:$F$36,6,FALSE),R373,VLOOKUP(O373,system3!$A$2:$F$36,6,FALSE)))</f>
        <v>116485</v>
      </c>
      <c r="T373" s="53">
        <f t="shared" si="37"/>
        <v>8635</v>
      </c>
      <c r="U373" s="53">
        <f t="shared" si="38"/>
        <v>107850</v>
      </c>
      <c r="V373" s="53">
        <f t="shared" si="39"/>
        <v>0</v>
      </c>
      <c r="W373" s="250"/>
      <c r="X373" s="33">
        <v>0</v>
      </c>
      <c r="Y373" s="261"/>
      <c r="Z373" s="7"/>
    </row>
    <row r="374" spans="13:26" x14ac:dyDescent="0.2">
      <c r="M374" s="41">
        <v>372</v>
      </c>
      <c r="N374" s="42">
        <f t="shared" si="34"/>
        <v>49</v>
      </c>
      <c r="O374" s="42">
        <f>IF(OR(N373=0,N373=""),"",IF($C$7&lt;system3!I373,"",system3!I373))</f>
        <v>31</v>
      </c>
      <c r="P374" s="126">
        <f t="shared" si="35"/>
        <v>53387</v>
      </c>
      <c r="Q374" s="43">
        <f>IF(OR(N373=0,N373="",O374=""),"",IF(N374&lt;0,"",VLOOKUP(O374,system3!$A$2:$B$36,2,FALSE)))</f>
        <v>1.8499999999999999E-2</v>
      </c>
      <c r="R374" s="44">
        <f t="shared" si="36"/>
        <v>5493431</v>
      </c>
      <c r="S374" s="44">
        <f>IF(OR(N373=0,N373="",O374=""),"",IF(R374&lt;VLOOKUP(O374,system3!$A$2:$F$36,6,FALSE),R374,VLOOKUP(O374,system3!$A$2:$F$36,6,FALSE)))</f>
        <v>116485</v>
      </c>
      <c r="T374" s="44">
        <f t="shared" si="37"/>
        <v>8469</v>
      </c>
      <c r="U374" s="44">
        <f t="shared" si="38"/>
        <v>108016</v>
      </c>
      <c r="V374" s="44">
        <f t="shared" si="39"/>
        <v>0</v>
      </c>
      <c r="W374" s="251"/>
      <c r="X374" s="34">
        <v>0</v>
      </c>
      <c r="Y374" s="262"/>
      <c r="Z374" s="7"/>
    </row>
    <row r="375" spans="13:26" x14ac:dyDescent="0.2">
      <c r="M375" s="35">
        <v>373</v>
      </c>
      <c r="N375" s="48">
        <f t="shared" si="34"/>
        <v>48</v>
      </c>
      <c r="O375" s="48">
        <f>IF(OR(N374=0,N374=""),"",IF($C$7&lt;system3!I374,"",system3!I374))</f>
        <v>32</v>
      </c>
      <c r="P375" s="123">
        <f t="shared" si="35"/>
        <v>53418</v>
      </c>
      <c r="Q375" s="49">
        <f>IF(OR(N374=0,N374="",O375=""),"",IF(N375&lt;0,"",VLOOKUP(O375,system3!$A$2:$B$36,2,FALSE)))</f>
        <v>1.8499999999999999E-2</v>
      </c>
      <c r="R375" s="50">
        <f t="shared" si="36"/>
        <v>5385415</v>
      </c>
      <c r="S375" s="50">
        <f>IF(OR(N374=0,N374="",O375=""),"",IF(R375&lt;VLOOKUP(O375,system3!$A$2:$F$36,6,FALSE),R375,VLOOKUP(O375,system3!$A$2:$F$36,6,FALSE)))</f>
        <v>116485</v>
      </c>
      <c r="T375" s="50">
        <f t="shared" si="37"/>
        <v>8302</v>
      </c>
      <c r="U375" s="50">
        <f t="shared" si="38"/>
        <v>108183</v>
      </c>
      <c r="V375" s="50">
        <f t="shared" si="39"/>
        <v>0</v>
      </c>
      <c r="W375" s="249">
        <f>IF(ISNA(VLOOKUP(O375,$B$28:$C$62,2,FALSE)),0,VLOOKUP(O375,$B$28:$C$62,2,FALSE))</f>
        <v>0</v>
      </c>
      <c r="X375" s="32">
        <v>0</v>
      </c>
      <c r="Y375" s="263">
        <f>IF(O375="","",ROUND(system3!$AJ$5/100*R375,-2))</f>
        <v>29500</v>
      </c>
      <c r="Z375" s="7"/>
    </row>
    <row r="376" spans="13:26" x14ac:dyDescent="0.2">
      <c r="M376" s="160">
        <v>374</v>
      </c>
      <c r="N376" s="161">
        <f t="shared" si="34"/>
        <v>47</v>
      </c>
      <c r="O376" s="161">
        <f>IF(OR(N375=0,N375=""),"",IF($C$7&lt;system3!I375,"",system3!I375))</f>
        <v>32</v>
      </c>
      <c r="P376" s="162">
        <f t="shared" si="35"/>
        <v>53448</v>
      </c>
      <c r="Q376" s="163">
        <f>IF(OR(N375=0,N375="",O376=""),"",IF(N376&lt;0,"",VLOOKUP(O376,system3!$A$2:$B$36,2,FALSE)))</f>
        <v>1.8499999999999999E-2</v>
      </c>
      <c r="R376" s="164">
        <f t="shared" si="36"/>
        <v>5277232</v>
      </c>
      <c r="S376" s="164">
        <f>IF(OR(N375=0,N375="",O376=""),"",IF(R376&lt;VLOOKUP(O376,system3!$A$2:$F$36,6,FALSE),R376,VLOOKUP(O376,system3!$A$2:$F$36,6,FALSE)))</f>
        <v>116485</v>
      </c>
      <c r="T376" s="164">
        <f t="shared" si="37"/>
        <v>8135</v>
      </c>
      <c r="U376" s="164">
        <f t="shared" si="38"/>
        <v>108350</v>
      </c>
      <c r="V376" s="164">
        <f t="shared" si="39"/>
        <v>0</v>
      </c>
      <c r="W376" s="250"/>
      <c r="X376" s="33">
        <v>0</v>
      </c>
      <c r="Y376" s="264"/>
      <c r="Z376" s="7"/>
    </row>
    <row r="377" spans="13:26" x14ac:dyDescent="0.2">
      <c r="M377" s="36">
        <v>375</v>
      </c>
      <c r="N377" s="51">
        <f t="shared" si="34"/>
        <v>46</v>
      </c>
      <c r="O377" s="51">
        <f>IF(OR(N376=0,N376=""),"",IF($C$7&lt;system3!I376,"",system3!I376))</f>
        <v>32</v>
      </c>
      <c r="P377" s="125">
        <f t="shared" si="35"/>
        <v>53479</v>
      </c>
      <c r="Q377" s="52">
        <f>IF(OR(N376=0,N376="",O377=""),"",IF(N377&lt;0,"",VLOOKUP(O377,system3!$A$2:$B$36,2,FALSE)))</f>
        <v>1.8499999999999999E-2</v>
      </c>
      <c r="R377" s="53">
        <f t="shared" si="36"/>
        <v>5168882</v>
      </c>
      <c r="S377" s="53">
        <f>IF(OR(N376=0,N376="",O377=""),"",IF(R377&lt;VLOOKUP(O377,system3!$A$2:$F$36,6,FALSE),R377,VLOOKUP(O377,system3!$A$2:$F$36,6,FALSE)))</f>
        <v>116485</v>
      </c>
      <c r="T377" s="53">
        <f t="shared" si="37"/>
        <v>7968</v>
      </c>
      <c r="U377" s="53">
        <f t="shared" si="38"/>
        <v>108517</v>
      </c>
      <c r="V377" s="53">
        <f t="shared" si="39"/>
        <v>0</v>
      </c>
      <c r="W377" s="250"/>
      <c r="X377" s="33">
        <v>0</v>
      </c>
      <c r="Y377" s="264"/>
      <c r="Z377" s="7"/>
    </row>
    <row r="378" spans="13:26" x14ac:dyDescent="0.2">
      <c r="M378" s="160">
        <v>376</v>
      </c>
      <c r="N378" s="161">
        <f t="shared" si="34"/>
        <v>45</v>
      </c>
      <c r="O378" s="161">
        <f>IF(OR(N377=0,N377=""),"",IF($C$7&lt;system3!I377,"",system3!I377))</f>
        <v>32</v>
      </c>
      <c r="P378" s="162">
        <f t="shared" si="35"/>
        <v>53509</v>
      </c>
      <c r="Q378" s="163">
        <f>IF(OR(N377=0,N377="",O378=""),"",IF(N378&lt;0,"",VLOOKUP(O378,system3!$A$2:$B$36,2,FALSE)))</f>
        <v>1.8499999999999999E-2</v>
      </c>
      <c r="R378" s="164">
        <f t="shared" si="36"/>
        <v>5060365</v>
      </c>
      <c r="S378" s="164">
        <f>IF(OR(N377=0,N377="",O378=""),"",IF(R378&lt;VLOOKUP(O378,system3!$A$2:$F$36,6,FALSE),R378,VLOOKUP(O378,system3!$A$2:$F$36,6,FALSE)))</f>
        <v>116485</v>
      </c>
      <c r="T378" s="164">
        <f t="shared" si="37"/>
        <v>7801</v>
      </c>
      <c r="U378" s="164">
        <f t="shared" si="38"/>
        <v>108684</v>
      </c>
      <c r="V378" s="164">
        <f t="shared" si="39"/>
        <v>0</v>
      </c>
      <c r="W378" s="250"/>
      <c r="X378" s="33">
        <v>0</v>
      </c>
      <c r="Y378" s="264"/>
      <c r="Z378" s="7"/>
    </row>
    <row r="379" spans="13:26" x14ac:dyDescent="0.2">
      <c r="M379" s="36">
        <v>377</v>
      </c>
      <c r="N379" s="51">
        <f t="shared" si="34"/>
        <v>44</v>
      </c>
      <c r="O379" s="51">
        <f>IF(OR(N378=0,N378=""),"",IF($C$7&lt;system3!I378,"",system3!I378))</f>
        <v>32</v>
      </c>
      <c r="P379" s="125">
        <f t="shared" si="35"/>
        <v>53540</v>
      </c>
      <c r="Q379" s="52">
        <f>IF(OR(N378=0,N378="",O379=""),"",IF(N379&lt;0,"",VLOOKUP(O379,system3!$A$2:$B$36,2,FALSE)))</f>
        <v>1.8499999999999999E-2</v>
      </c>
      <c r="R379" s="53">
        <f t="shared" si="36"/>
        <v>4951681</v>
      </c>
      <c r="S379" s="53">
        <f>IF(OR(N378=0,N378="",O379=""),"",IF(R379&lt;VLOOKUP(O379,system3!$A$2:$F$36,6,FALSE),R379,VLOOKUP(O379,system3!$A$2:$F$36,6,FALSE)))</f>
        <v>116485</v>
      </c>
      <c r="T379" s="53">
        <f t="shared" si="37"/>
        <v>7633</v>
      </c>
      <c r="U379" s="53">
        <f t="shared" si="38"/>
        <v>108852</v>
      </c>
      <c r="V379" s="53">
        <f t="shared" si="39"/>
        <v>0</v>
      </c>
      <c r="W379" s="250"/>
      <c r="X379" s="33">
        <v>0</v>
      </c>
      <c r="Y379" s="264"/>
      <c r="Z379" s="7"/>
    </row>
    <row r="380" spans="13:26" x14ac:dyDescent="0.2">
      <c r="M380" s="160">
        <v>378</v>
      </c>
      <c r="N380" s="161">
        <f t="shared" si="34"/>
        <v>43</v>
      </c>
      <c r="O380" s="161">
        <f>IF(OR(N379=0,N379=""),"",IF($C$7&lt;system3!I379,"",system3!I379))</f>
        <v>32</v>
      </c>
      <c r="P380" s="162">
        <f t="shared" si="35"/>
        <v>53571</v>
      </c>
      <c r="Q380" s="163">
        <f>IF(OR(N379=0,N379="",O380=""),"",IF(N380&lt;0,"",VLOOKUP(O380,system3!$A$2:$B$36,2,FALSE)))</f>
        <v>1.8499999999999999E-2</v>
      </c>
      <c r="R380" s="164">
        <f t="shared" si="36"/>
        <v>4842829</v>
      </c>
      <c r="S380" s="164">
        <f>IF(OR(N379=0,N379="",O380=""),"",IF(R380&lt;VLOOKUP(O380,system3!$A$2:$F$36,6,FALSE),R380,VLOOKUP(O380,system3!$A$2:$F$36,6,FALSE)))</f>
        <v>116485</v>
      </c>
      <c r="T380" s="164">
        <f t="shared" si="37"/>
        <v>7466</v>
      </c>
      <c r="U380" s="164">
        <f t="shared" si="38"/>
        <v>109019</v>
      </c>
      <c r="V380" s="164">
        <f t="shared" si="39"/>
        <v>0</v>
      </c>
      <c r="W380" s="250"/>
      <c r="X380" s="33">
        <v>0</v>
      </c>
      <c r="Y380" s="264"/>
      <c r="Z380" s="7"/>
    </row>
    <row r="381" spans="13:26" x14ac:dyDescent="0.2">
      <c r="M381" s="36">
        <v>379</v>
      </c>
      <c r="N381" s="51">
        <f t="shared" si="34"/>
        <v>42</v>
      </c>
      <c r="O381" s="51">
        <f>IF(OR(N380=0,N380=""),"",IF($C$7&lt;system3!I380,"",system3!I380))</f>
        <v>32</v>
      </c>
      <c r="P381" s="125">
        <f t="shared" si="35"/>
        <v>53601</v>
      </c>
      <c r="Q381" s="52">
        <f>IF(OR(N380=0,N380="",O381=""),"",IF(N381&lt;0,"",VLOOKUP(O381,system3!$A$2:$B$36,2,FALSE)))</f>
        <v>1.8499999999999999E-2</v>
      </c>
      <c r="R381" s="53">
        <f t="shared" si="36"/>
        <v>4733810</v>
      </c>
      <c r="S381" s="53">
        <f>IF(OR(N380=0,N380="",O381=""),"",IF(R381&lt;VLOOKUP(O381,system3!$A$2:$F$36,6,FALSE),R381,VLOOKUP(O381,system3!$A$2:$F$36,6,FALSE)))</f>
        <v>116485</v>
      </c>
      <c r="T381" s="53">
        <f t="shared" si="37"/>
        <v>7297</v>
      </c>
      <c r="U381" s="53">
        <f t="shared" si="38"/>
        <v>109188</v>
      </c>
      <c r="V381" s="53">
        <f t="shared" si="39"/>
        <v>0</v>
      </c>
      <c r="W381" s="250"/>
      <c r="X381" s="33">
        <v>0</v>
      </c>
      <c r="Y381" s="264"/>
      <c r="Z381" s="7"/>
    </row>
    <row r="382" spans="13:26" x14ac:dyDescent="0.2">
      <c r="M382" s="160">
        <v>380</v>
      </c>
      <c r="N382" s="161">
        <f t="shared" si="34"/>
        <v>41</v>
      </c>
      <c r="O382" s="161">
        <f>IF(OR(N381=0,N381=""),"",IF($C$7&lt;system3!I381,"",system3!I381))</f>
        <v>32</v>
      </c>
      <c r="P382" s="162">
        <f t="shared" si="35"/>
        <v>53632</v>
      </c>
      <c r="Q382" s="163">
        <f>IF(OR(N381=0,N381="",O382=""),"",IF(N382&lt;0,"",VLOOKUP(O382,system3!$A$2:$B$36,2,FALSE)))</f>
        <v>1.8499999999999999E-2</v>
      </c>
      <c r="R382" s="164">
        <f t="shared" si="36"/>
        <v>4624622</v>
      </c>
      <c r="S382" s="164">
        <f>IF(OR(N381=0,N381="",O382=""),"",IF(R382&lt;VLOOKUP(O382,system3!$A$2:$F$36,6,FALSE),R382,VLOOKUP(O382,system3!$A$2:$F$36,6,FALSE)))</f>
        <v>116485</v>
      </c>
      <c r="T382" s="164">
        <f t="shared" si="37"/>
        <v>7129</v>
      </c>
      <c r="U382" s="164">
        <f t="shared" si="38"/>
        <v>109356</v>
      </c>
      <c r="V382" s="164">
        <f t="shared" si="39"/>
        <v>0</v>
      </c>
      <c r="W382" s="250"/>
      <c r="X382" s="33">
        <v>0</v>
      </c>
      <c r="Y382" s="264"/>
      <c r="Z382" s="7"/>
    </row>
    <row r="383" spans="13:26" x14ac:dyDescent="0.2">
      <c r="M383" s="36">
        <v>381</v>
      </c>
      <c r="N383" s="51">
        <f t="shared" si="34"/>
        <v>40</v>
      </c>
      <c r="O383" s="51">
        <f>IF(OR(N382=0,N382=""),"",IF($C$7&lt;system3!I382,"",system3!I382))</f>
        <v>32</v>
      </c>
      <c r="P383" s="125">
        <f t="shared" si="35"/>
        <v>53662</v>
      </c>
      <c r="Q383" s="52">
        <f>IF(OR(N382=0,N382="",O383=""),"",IF(N383&lt;0,"",VLOOKUP(O383,system3!$A$2:$B$36,2,FALSE)))</f>
        <v>1.8499999999999999E-2</v>
      </c>
      <c r="R383" s="53">
        <f t="shared" si="36"/>
        <v>4515266</v>
      </c>
      <c r="S383" s="53">
        <f>IF(OR(N382=0,N382="",O383=""),"",IF(R383&lt;VLOOKUP(O383,system3!$A$2:$F$36,6,FALSE),R383,VLOOKUP(O383,system3!$A$2:$F$36,6,FALSE)))</f>
        <v>116485</v>
      </c>
      <c r="T383" s="53">
        <f t="shared" si="37"/>
        <v>6961</v>
      </c>
      <c r="U383" s="53">
        <f t="shared" si="38"/>
        <v>109524</v>
      </c>
      <c r="V383" s="53">
        <f t="shared" si="39"/>
        <v>0</v>
      </c>
      <c r="W383" s="250"/>
      <c r="X383" s="33">
        <v>0</v>
      </c>
      <c r="Y383" s="264"/>
      <c r="Z383" s="7"/>
    </row>
    <row r="384" spans="13:26" x14ac:dyDescent="0.2">
      <c r="M384" s="160">
        <v>382</v>
      </c>
      <c r="N384" s="161">
        <f t="shared" si="34"/>
        <v>39</v>
      </c>
      <c r="O384" s="161">
        <f>IF(OR(N383=0,N383=""),"",IF($C$7&lt;system3!I383,"",system3!I383))</f>
        <v>32</v>
      </c>
      <c r="P384" s="162">
        <f t="shared" si="35"/>
        <v>53693</v>
      </c>
      <c r="Q384" s="163">
        <f>IF(OR(N383=0,N383="",O384=""),"",IF(N384&lt;0,"",VLOOKUP(O384,system3!$A$2:$B$36,2,FALSE)))</f>
        <v>1.8499999999999999E-2</v>
      </c>
      <c r="R384" s="164">
        <f t="shared" si="36"/>
        <v>4405742</v>
      </c>
      <c r="S384" s="164">
        <f>IF(OR(N383=0,N383="",O384=""),"",IF(R384&lt;VLOOKUP(O384,system3!$A$2:$F$36,6,FALSE),R384,VLOOKUP(O384,system3!$A$2:$F$36,6,FALSE)))</f>
        <v>116485</v>
      </c>
      <c r="T384" s="164">
        <f t="shared" si="37"/>
        <v>6792</v>
      </c>
      <c r="U384" s="164">
        <f t="shared" si="38"/>
        <v>109693</v>
      </c>
      <c r="V384" s="164">
        <f t="shared" si="39"/>
        <v>0</v>
      </c>
      <c r="W384" s="250"/>
      <c r="X384" s="33">
        <v>0</v>
      </c>
      <c r="Y384" s="264"/>
      <c r="Z384" s="7"/>
    </row>
    <row r="385" spans="13:26" x14ac:dyDescent="0.2">
      <c r="M385" s="36">
        <v>383</v>
      </c>
      <c r="N385" s="51">
        <f t="shared" si="34"/>
        <v>38</v>
      </c>
      <c r="O385" s="51">
        <f>IF(OR(N384=0,N384=""),"",IF($C$7&lt;system3!I384,"",system3!I384))</f>
        <v>32</v>
      </c>
      <c r="P385" s="125">
        <f t="shared" si="35"/>
        <v>53724</v>
      </c>
      <c r="Q385" s="52">
        <f>IF(OR(N384=0,N384="",O385=""),"",IF(N385&lt;0,"",VLOOKUP(O385,system3!$A$2:$B$36,2,FALSE)))</f>
        <v>1.8499999999999999E-2</v>
      </c>
      <c r="R385" s="53">
        <f t="shared" si="36"/>
        <v>4296049</v>
      </c>
      <c r="S385" s="53">
        <f>IF(OR(N384=0,N384="",O385=""),"",IF(R385&lt;VLOOKUP(O385,system3!$A$2:$F$36,6,FALSE),R385,VLOOKUP(O385,system3!$A$2:$F$36,6,FALSE)))</f>
        <v>116485</v>
      </c>
      <c r="T385" s="53">
        <f t="shared" si="37"/>
        <v>6623</v>
      </c>
      <c r="U385" s="53">
        <f t="shared" si="38"/>
        <v>109862</v>
      </c>
      <c r="V385" s="53">
        <f t="shared" si="39"/>
        <v>0</v>
      </c>
      <c r="W385" s="250"/>
      <c r="X385" s="33">
        <v>0</v>
      </c>
      <c r="Y385" s="264"/>
      <c r="Z385" s="7"/>
    </row>
    <row r="386" spans="13:26" x14ac:dyDescent="0.2">
      <c r="M386" s="165">
        <v>384</v>
      </c>
      <c r="N386" s="166">
        <f t="shared" si="34"/>
        <v>37</v>
      </c>
      <c r="O386" s="166">
        <f>IF(OR(N385=0,N385=""),"",IF($C$7&lt;system3!I385,"",system3!I385))</f>
        <v>32</v>
      </c>
      <c r="P386" s="167">
        <f t="shared" si="35"/>
        <v>53752</v>
      </c>
      <c r="Q386" s="168">
        <f>IF(OR(N385=0,N385="",O386=""),"",IF(N386&lt;0,"",VLOOKUP(O386,system3!$A$2:$B$36,2,FALSE)))</f>
        <v>1.8499999999999999E-2</v>
      </c>
      <c r="R386" s="169">
        <f t="shared" si="36"/>
        <v>4186187</v>
      </c>
      <c r="S386" s="169">
        <f>IF(OR(N385=0,N385="",O386=""),"",IF(R386&lt;VLOOKUP(O386,system3!$A$2:$F$36,6,FALSE),R386,VLOOKUP(O386,system3!$A$2:$F$36,6,FALSE)))</f>
        <v>116485</v>
      </c>
      <c r="T386" s="169">
        <f t="shared" si="37"/>
        <v>6453</v>
      </c>
      <c r="U386" s="169">
        <f t="shared" si="38"/>
        <v>110032</v>
      </c>
      <c r="V386" s="169">
        <f t="shared" si="39"/>
        <v>0</v>
      </c>
      <c r="W386" s="251"/>
      <c r="X386" s="34">
        <v>0</v>
      </c>
      <c r="Y386" s="265"/>
      <c r="Z386" s="7"/>
    </row>
    <row r="387" spans="13:26" x14ac:dyDescent="0.2">
      <c r="M387" s="35">
        <v>385</v>
      </c>
      <c r="N387" s="48">
        <f t="shared" si="34"/>
        <v>36</v>
      </c>
      <c r="O387" s="48">
        <f>IF(OR(N386=0,N386=""),"",IF($C$7&lt;system3!I386,"",system3!I386))</f>
        <v>33</v>
      </c>
      <c r="P387" s="123">
        <f t="shared" si="35"/>
        <v>53783</v>
      </c>
      <c r="Q387" s="49">
        <f>IF(OR(N386=0,N386="",O387=""),"",IF(N387&lt;0,"",VLOOKUP(O387,system3!$A$2:$B$36,2,FALSE)))</f>
        <v>1.8499999999999999E-2</v>
      </c>
      <c r="R387" s="50">
        <f t="shared" si="36"/>
        <v>4076155</v>
      </c>
      <c r="S387" s="50">
        <f>IF(OR(N386=0,N386="",O387=""),"",IF(R387&lt;VLOOKUP(O387,system3!$A$2:$F$36,6,FALSE),R387,VLOOKUP(O387,system3!$A$2:$F$36,6,FALSE)))</f>
        <v>116484</v>
      </c>
      <c r="T387" s="50">
        <f t="shared" si="37"/>
        <v>6284</v>
      </c>
      <c r="U387" s="50">
        <f t="shared" si="38"/>
        <v>110200</v>
      </c>
      <c r="V387" s="50">
        <f t="shared" si="39"/>
        <v>0</v>
      </c>
      <c r="W387" s="249">
        <f>IF(ISNA(VLOOKUP(O387,$B$28:$C$62,2,FALSE)),0,VLOOKUP(O387,$B$28:$C$62,2,FALSE))</f>
        <v>0</v>
      </c>
      <c r="X387" s="32">
        <v>0</v>
      </c>
      <c r="Y387" s="260">
        <f>IF(O387="","",ROUND(system3!$AJ$5/100*R387,-2))</f>
        <v>22300</v>
      </c>
      <c r="Z387" s="7"/>
    </row>
    <row r="388" spans="13:26" x14ac:dyDescent="0.2">
      <c r="M388" s="37">
        <v>386</v>
      </c>
      <c r="N388" s="38">
        <f t="shared" ref="N388:N422" si="40">IF(OR(N387=0,N387=""),"",IF(V387=0,N387-1,IF(ROUND(NPER(Q387/12,-1*S387,R388,0,0),0)&gt;=N387,N387-1,ROUND(NPER(Q387/12,-1*S387,R388,0,0),0))))</f>
        <v>35</v>
      </c>
      <c r="O388" s="38">
        <f>IF(OR(N387=0,N387=""),"",IF($C$7&lt;system3!I387,"",system3!I387))</f>
        <v>33</v>
      </c>
      <c r="P388" s="124">
        <f t="shared" ref="P388:P422" si="41">IF(OR(N387=0,N387="",O388=""),"",IF(N388&lt;0,"",EDATE(P387,1)))</f>
        <v>53813</v>
      </c>
      <c r="Q388" s="39">
        <f>IF(OR(N387=0,N387="",O388=""),"",IF(N388&lt;0,"",VLOOKUP(O388,system3!$A$2:$B$36,2,FALSE)))</f>
        <v>1.8499999999999999E-2</v>
      </c>
      <c r="R388" s="40">
        <f t="shared" ref="R388:R422" si="42">IF(OR(N387=0,N387="",O388=""),"",IF(ISERR(ROUNDDOWN(R387-U387-V387,0)),"",ROUNDDOWN(R387-U387-V387,0)))</f>
        <v>3965955</v>
      </c>
      <c r="S388" s="40">
        <f>IF(OR(N387=0,N387="",O388=""),"",IF(R388&lt;VLOOKUP(O388,system3!$A$2:$F$36,6,FALSE),R388,VLOOKUP(O388,system3!$A$2:$F$36,6,FALSE)))</f>
        <v>116484</v>
      </c>
      <c r="T388" s="40">
        <f t="shared" ref="T388:T422" si="43">IF(OR(N387=0,N387="",O388=""),"",IF(N388&lt;0,"",ROUNDDOWN(R388*Q388/12,0)))</f>
        <v>6114</v>
      </c>
      <c r="U388" s="40">
        <f t="shared" ref="U388:U422" si="44">IF(OR(N387=0,N387="",O388=""),"",IF(R388&lt;U387,R388,IF(N388&lt;0,"",ROUNDDOWN(S388-T388,0))))</f>
        <v>110370</v>
      </c>
      <c r="V388" s="40">
        <f t="shared" ref="V388:V422" si="45">IF(OR(N387=0,N387="",O388=""),"",W388+X388)</f>
        <v>0</v>
      </c>
      <c r="W388" s="250"/>
      <c r="X388" s="33">
        <v>0</v>
      </c>
      <c r="Y388" s="261"/>
      <c r="Z388" s="7"/>
    </row>
    <row r="389" spans="13:26" x14ac:dyDescent="0.2">
      <c r="M389" s="36">
        <v>387</v>
      </c>
      <c r="N389" s="51">
        <f t="shared" si="40"/>
        <v>34</v>
      </c>
      <c r="O389" s="51">
        <f>IF(OR(N388=0,N388=""),"",IF($C$7&lt;system3!I388,"",system3!I388))</f>
        <v>33</v>
      </c>
      <c r="P389" s="125">
        <f t="shared" si="41"/>
        <v>53844</v>
      </c>
      <c r="Q389" s="52">
        <f>IF(OR(N388=0,N388="",O389=""),"",IF(N389&lt;0,"",VLOOKUP(O389,system3!$A$2:$B$36,2,FALSE)))</f>
        <v>1.8499999999999999E-2</v>
      </c>
      <c r="R389" s="53">
        <f t="shared" si="42"/>
        <v>3855585</v>
      </c>
      <c r="S389" s="53">
        <f>IF(OR(N388=0,N388="",O389=""),"",IF(R389&lt;VLOOKUP(O389,system3!$A$2:$F$36,6,FALSE),R389,VLOOKUP(O389,system3!$A$2:$F$36,6,FALSE)))</f>
        <v>116484</v>
      </c>
      <c r="T389" s="53">
        <f t="shared" si="43"/>
        <v>5944</v>
      </c>
      <c r="U389" s="53">
        <f t="shared" si="44"/>
        <v>110540</v>
      </c>
      <c r="V389" s="53">
        <f t="shared" si="45"/>
        <v>0</v>
      </c>
      <c r="W389" s="250"/>
      <c r="X389" s="33">
        <v>0</v>
      </c>
      <c r="Y389" s="261"/>
      <c r="Z389" s="7"/>
    </row>
    <row r="390" spans="13:26" x14ac:dyDescent="0.2">
      <c r="M390" s="37">
        <v>388</v>
      </c>
      <c r="N390" s="38">
        <f t="shared" si="40"/>
        <v>33</v>
      </c>
      <c r="O390" s="38">
        <f>IF(OR(N389=0,N389=""),"",IF($C$7&lt;system3!I389,"",system3!I389))</f>
        <v>33</v>
      </c>
      <c r="P390" s="124">
        <f t="shared" si="41"/>
        <v>53874</v>
      </c>
      <c r="Q390" s="39">
        <f>IF(OR(N389=0,N389="",O390=""),"",IF(N390&lt;0,"",VLOOKUP(O390,system3!$A$2:$B$36,2,FALSE)))</f>
        <v>1.8499999999999999E-2</v>
      </c>
      <c r="R390" s="40">
        <f t="shared" si="42"/>
        <v>3745045</v>
      </c>
      <c r="S390" s="40">
        <f>IF(OR(N389=0,N389="",O390=""),"",IF(R390&lt;VLOOKUP(O390,system3!$A$2:$F$36,6,FALSE),R390,VLOOKUP(O390,system3!$A$2:$F$36,6,FALSE)))</f>
        <v>116484</v>
      </c>
      <c r="T390" s="40">
        <f t="shared" si="43"/>
        <v>5773</v>
      </c>
      <c r="U390" s="40">
        <f t="shared" si="44"/>
        <v>110711</v>
      </c>
      <c r="V390" s="40">
        <f t="shared" si="45"/>
        <v>0</v>
      </c>
      <c r="W390" s="250"/>
      <c r="X390" s="33">
        <v>0</v>
      </c>
      <c r="Y390" s="261"/>
      <c r="Z390" s="7"/>
    </row>
    <row r="391" spans="13:26" x14ac:dyDescent="0.2">
      <c r="M391" s="36">
        <v>389</v>
      </c>
      <c r="N391" s="51">
        <f t="shared" si="40"/>
        <v>32</v>
      </c>
      <c r="O391" s="51">
        <f>IF(OR(N390=0,N390=""),"",IF($C$7&lt;system3!I390,"",system3!I390))</f>
        <v>33</v>
      </c>
      <c r="P391" s="125">
        <f t="shared" si="41"/>
        <v>53905</v>
      </c>
      <c r="Q391" s="52">
        <f>IF(OR(N390=0,N390="",O391=""),"",IF(N391&lt;0,"",VLOOKUP(O391,system3!$A$2:$B$36,2,FALSE)))</f>
        <v>1.8499999999999999E-2</v>
      </c>
      <c r="R391" s="53">
        <f t="shared" si="42"/>
        <v>3634334</v>
      </c>
      <c r="S391" s="53">
        <f>IF(OR(N390=0,N390="",O391=""),"",IF(R391&lt;VLOOKUP(O391,system3!$A$2:$F$36,6,FALSE),R391,VLOOKUP(O391,system3!$A$2:$F$36,6,FALSE)))</f>
        <v>116484</v>
      </c>
      <c r="T391" s="53">
        <f t="shared" si="43"/>
        <v>5602</v>
      </c>
      <c r="U391" s="53">
        <f t="shared" si="44"/>
        <v>110882</v>
      </c>
      <c r="V391" s="53">
        <f t="shared" si="45"/>
        <v>0</v>
      </c>
      <c r="W391" s="250"/>
      <c r="X391" s="33">
        <v>0</v>
      </c>
      <c r="Y391" s="261"/>
      <c r="Z391" s="7"/>
    </row>
    <row r="392" spans="13:26" x14ac:dyDescent="0.2">
      <c r="M392" s="37">
        <v>390</v>
      </c>
      <c r="N392" s="38">
        <f t="shared" si="40"/>
        <v>31</v>
      </c>
      <c r="O392" s="38">
        <f>IF(OR(N391=0,N391=""),"",IF($C$7&lt;system3!I391,"",system3!I391))</f>
        <v>33</v>
      </c>
      <c r="P392" s="124">
        <f t="shared" si="41"/>
        <v>53936</v>
      </c>
      <c r="Q392" s="39">
        <f>IF(OR(N391=0,N391="",O392=""),"",IF(N392&lt;0,"",VLOOKUP(O392,system3!$A$2:$B$36,2,FALSE)))</f>
        <v>1.8499999999999999E-2</v>
      </c>
      <c r="R392" s="40">
        <f t="shared" si="42"/>
        <v>3523452</v>
      </c>
      <c r="S392" s="40">
        <f>IF(OR(N391=0,N391="",O392=""),"",IF(R392&lt;VLOOKUP(O392,system3!$A$2:$F$36,6,FALSE),R392,VLOOKUP(O392,system3!$A$2:$F$36,6,FALSE)))</f>
        <v>116484</v>
      </c>
      <c r="T392" s="40">
        <f t="shared" si="43"/>
        <v>5431</v>
      </c>
      <c r="U392" s="40">
        <f t="shared" si="44"/>
        <v>111053</v>
      </c>
      <c r="V392" s="40">
        <f t="shared" si="45"/>
        <v>0</v>
      </c>
      <c r="W392" s="250"/>
      <c r="X392" s="33">
        <v>0</v>
      </c>
      <c r="Y392" s="261"/>
      <c r="Z392" s="7"/>
    </row>
    <row r="393" spans="13:26" x14ac:dyDescent="0.2">
      <c r="M393" s="36">
        <v>391</v>
      </c>
      <c r="N393" s="51">
        <f t="shared" si="40"/>
        <v>30</v>
      </c>
      <c r="O393" s="51">
        <f>IF(OR(N392=0,N392=""),"",IF($C$7&lt;system3!I392,"",system3!I392))</f>
        <v>33</v>
      </c>
      <c r="P393" s="125">
        <f t="shared" si="41"/>
        <v>53966</v>
      </c>
      <c r="Q393" s="52">
        <f>IF(OR(N392=0,N392="",O393=""),"",IF(N393&lt;0,"",VLOOKUP(O393,system3!$A$2:$B$36,2,FALSE)))</f>
        <v>1.8499999999999999E-2</v>
      </c>
      <c r="R393" s="53">
        <f t="shared" si="42"/>
        <v>3412399</v>
      </c>
      <c r="S393" s="53">
        <f>IF(OR(N392=0,N392="",O393=""),"",IF(R393&lt;VLOOKUP(O393,system3!$A$2:$F$36,6,FALSE),R393,VLOOKUP(O393,system3!$A$2:$F$36,6,FALSE)))</f>
        <v>116484</v>
      </c>
      <c r="T393" s="53">
        <f t="shared" si="43"/>
        <v>5260</v>
      </c>
      <c r="U393" s="53">
        <f t="shared" si="44"/>
        <v>111224</v>
      </c>
      <c r="V393" s="53">
        <f t="shared" si="45"/>
        <v>0</v>
      </c>
      <c r="W393" s="250"/>
      <c r="X393" s="33">
        <v>0</v>
      </c>
      <c r="Y393" s="261"/>
      <c r="Z393" s="7"/>
    </row>
    <row r="394" spans="13:26" x14ac:dyDescent="0.2">
      <c r="M394" s="37">
        <v>392</v>
      </c>
      <c r="N394" s="38">
        <f t="shared" si="40"/>
        <v>29</v>
      </c>
      <c r="O394" s="38">
        <f>IF(OR(N393=0,N393=""),"",IF($C$7&lt;system3!I393,"",system3!I393))</f>
        <v>33</v>
      </c>
      <c r="P394" s="124">
        <f t="shared" si="41"/>
        <v>53997</v>
      </c>
      <c r="Q394" s="39">
        <f>IF(OR(N393=0,N393="",O394=""),"",IF(N394&lt;0,"",VLOOKUP(O394,system3!$A$2:$B$36,2,FALSE)))</f>
        <v>1.8499999999999999E-2</v>
      </c>
      <c r="R394" s="40">
        <f t="shared" si="42"/>
        <v>3301175</v>
      </c>
      <c r="S394" s="40">
        <f>IF(OR(N393=0,N393="",O394=""),"",IF(R394&lt;VLOOKUP(O394,system3!$A$2:$F$36,6,FALSE),R394,VLOOKUP(O394,system3!$A$2:$F$36,6,FALSE)))</f>
        <v>116484</v>
      </c>
      <c r="T394" s="40">
        <f t="shared" si="43"/>
        <v>5089</v>
      </c>
      <c r="U394" s="40">
        <f t="shared" si="44"/>
        <v>111395</v>
      </c>
      <c r="V394" s="40">
        <f t="shared" si="45"/>
        <v>0</v>
      </c>
      <c r="W394" s="250"/>
      <c r="X394" s="33">
        <v>0</v>
      </c>
      <c r="Y394" s="261"/>
      <c r="Z394" s="7"/>
    </row>
    <row r="395" spans="13:26" x14ac:dyDescent="0.2">
      <c r="M395" s="36">
        <v>393</v>
      </c>
      <c r="N395" s="51">
        <f t="shared" si="40"/>
        <v>28</v>
      </c>
      <c r="O395" s="51">
        <f>IF(OR(N394=0,N394=""),"",IF($C$7&lt;system3!I394,"",system3!I394))</f>
        <v>33</v>
      </c>
      <c r="P395" s="125">
        <f t="shared" si="41"/>
        <v>54027</v>
      </c>
      <c r="Q395" s="52">
        <f>IF(OR(N394=0,N394="",O395=""),"",IF(N395&lt;0,"",VLOOKUP(O395,system3!$A$2:$B$36,2,FALSE)))</f>
        <v>1.8499999999999999E-2</v>
      </c>
      <c r="R395" s="53">
        <f t="shared" si="42"/>
        <v>3189780</v>
      </c>
      <c r="S395" s="53">
        <f>IF(OR(N394=0,N394="",O395=""),"",IF(R395&lt;VLOOKUP(O395,system3!$A$2:$F$36,6,FALSE),R395,VLOOKUP(O395,system3!$A$2:$F$36,6,FALSE)))</f>
        <v>116484</v>
      </c>
      <c r="T395" s="53">
        <f t="shared" si="43"/>
        <v>4917</v>
      </c>
      <c r="U395" s="53">
        <f t="shared" si="44"/>
        <v>111567</v>
      </c>
      <c r="V395" s="53">
        <f t="shared" si="45"/>
        <v>0</v>
      </c>
      <c r="W395" s="250"/>
      <c r="X395" s="33">
        <v>0</v>
      </c>
      <c r="Y395" s="261"/>
      <c r="Z395" s="7"/>
    </row>
    <row r="396" spans="13:26" x14ac:dyDescent="0.2">
      <c r="M396" s="37">
        <v>394</v>
      </c>
      <c r="N396" s="38">
        <f t="shared" si="40"/>
        <v>27</v>
      </c>
      <c r="O396" s="38">
        <f>IF(OR(N395=0,N395=""),"",IF($C$7&lt;system3!I395,"",system3!I395))</f>
        <v>33</v>
      </c>
      <c r="P396" s="124">
        <f t="shared" si="41"/>
        <v>54058</v>
      </c>
      <c r="Q396" s="39">
        <f>IF(OR(N395=0,N395="",O396=""),"",IF(N396&lt;0,"",VLOOKUP(O396,system3!$A$2:$B$36,2,FALSE)))</f>
        <v>1.8499999999999999E-2</v>
      </c>
      <c r="R396" s="40">
        <f t="shared" si="42"/>
        <v>3078213</v>
      </c>
      <c r="S396" s="40">
        <f>IF(OR(N395=0,N395="",O396=""),"",IF(R396&lt;VLOOKUP(O396,system3!$A$2:$F$36,6,FALSE),R396,VLOOKUP(O396,system3!$A$2:$F$36,6,FALSE)))</f>
        <v>116484</v>
      </c>
      <c r="T396" s="40">
        <f t="shared" si="43"/>
        <v>4745</v>
      </c>
      <c r="U396" s="40">
        <f t="shared" si="44"/>
        <v>111739</v>
      </c>
      <c r="V396" s="40">
        <f t="shared" si="45"/>
        <v>0</v>
      </c>
      <c r="W396" s="250"/>
      <c r="X396" s="33">
        <v>0</v>
      </c>
      <c r="Y396" s="261"/>
      <c r="Z396" s="7"/>
    </row>
    <row r="397" spans="13:26" x14ac:dyDescent="0.2">
      <c r="M397" s="36">
        <v>395</v>
      </c>
      <c r="N397" s="51">
        <f t="shared" si="40"/>
        <v>26</v>
      </c>
      <c r="O397" s="51">
        <f>IF(OR(N396=0,N396=""),"",IF($C$7&lt;system3!I396,"",system3!I396))</f>
        <v>33</v>
      </c>
      <c r="P397" s="125">
        <f t="shared" si="41"/>
        <v>54089</v>
      </c>
      <c r="Q397" s="52">
        <f>IF(OR(N396=0,N396="",O397=""),"",IF(N397&lt;0,"",VLOOKUP(O397,system3!$A$2:$B$36,2,FALSE)))</f>
        <v>1.8499999999999999E-2</v>
      </c>
      <c r="R397" s="53">
        <f t="shared" si="42"/>
        <v>2966474</v>
      </c>
      <c r="S397" s="53">
        <f>IF(OR(N396=0,N396="",O397=""),"",IF(R397&lt;VLOOKUP(O397,system3!$A$2:$F$36,6,FALSE),R397,VLOOKUP(O397,system3!$A$2:$F$36,6,FALSE)))</f>
        <v>116484</v>
      </c>
      <c r="T397" s="53">
        <f t="shared" si="43"/>
        <v>4573</v>
      </c>
      <c r="U397" s="53">
        <f t="shared" si="44"/>
        <v>111911</v>
      </c>
      <c r="V397" s="53">
        <f t="shared" si="45"/>
        <v>0</v>
      </c>
      <c r="W397" s="250"/>
      <c r="X397" s="33">
        <v>0</v>
      </c>
      <c r="Y397" s="261"/>
      <c r="Z397" s="7"/>
    </row>
    <row r="398" spans="13:26" x14ac:dyDescent="0.2">
      <c r="M398" s="41">
        <v>396</v>
      </c>
      <c r="N398" s="42">
        <f t="shared" si="40"/>
        <v>25</v>
      </c>
      <c r="O398" s="42">
        <f>IF(OR(N397=0,N397=""),"",IF($C$7&lt;system3!I397,"",system3!I397))</f>
        <v>33</v>
      </c>
      <c r="P398" s="126">
        <f t="shared" si="41"/>
        <v>54118</v>
      </c>
      <c r="Q398" s="43">
        <f>IF(OR(N397=0,N397="",O398=""),"",IF(N398&lt;0,"",VLOOKUP(O398,system3!$A$2:$B$36,2,FALSE)))</f>
        <v>1.8499999999999999E-2</v>
      </c>
      <c r="R398" s="44">
        <f t="shared" si="42"/>
        <v>2854563</v>
      </c>
      <c r="S398" s="44">
        <f>IF(OR(N397=0,N397="",O398=""),"",IF(R398&lt;VLOOKUP(O398,system3!$A$2:$F$36,6,FALSE),R398,VLOOKUP(O398,system3!$A$2:$F$36,6,FALSE)))</f>
        <v>116484</v>
      </c>
      <c r="T398" s="44">
        <f t="shared" si="43"/>
        <v>4400</v>
      </c>
      <c r="U398" s="44">
        <f t="shared" si="44"/>
        <v>112084</v>
      </c>
      <c r="V398" s="44">
        <f t="shared" si="45"/>
        <v>0</v>
      </c>
      <c r="W398" s="251"/>
      <c r="X398" s="34">
        <v>0</v>
      </c>
      <c r="Y398" s="262"/>
      <c r="Z398" s="7"/>
    </row>
    <row r="399" spans="13:26" x14ac:dyDescent="0.2">
      <c r="M399" s="35">
        <v>397</v>
      </c>
      <c r="N399" s="48">
        <f t="shared" si="40"/>
        <v>24</v>
      </c>
      <c r="O399" s="48">
        <f>IF(OR(N398=0,N398=""),"",IF($C$7&lt;system3!I398,"",system3!I398))</f>
        <v>34</v>
      </c>
      <c r="P399" s="123">
        <f t="shared" si="41"/>
        <v>54149</v>
      </c>
      <c r="Q399" s="49">
        <f>IF(OR(N398=0,N398="",O399=""),"",IF(N399&lt;0,"",VLOOKUP(O399,system3!$A$2:$B$36,2,FALSE)))</f>
        <v>1.8499999999999999E-2</v>
      </c>
      <c r="R399" s="50">
        <f t="shared" si="42"/>
        <v>2742479</v>
      </c>
      <c r="S399" s="50">
        <f>IF(OR(N398=0,N398="",O399=""),"",IF(R399&lt;VLOOKUP(O399,system3!$A$2:$F$36,6,FALSE),R399,VLOOKUP(O399,system3!$A$2:$F$36,6,FALSE)))</f>
        <v>116485</v>
      </c>
      <c r="T399" s="50">
        <f t="shared" si="43"/>
        <v>4227</v>
      </c>
      <c r="U399" s="50">
        <f t="shared" si="44"/>
        <v>112258</v>
      </c>
      <c r="V399" s="50">
        <f t="shared" si="45"/>
        <v>0</v>
      </c>
      <c r="W399" s="249">
        <f>IF(ISNA(VLOOKUP(O399,$B$28:$C$62,2,FALSE)),0,VLOOKUP(O399,$B$28:$C$62,2,FALSE))</f>
        <v>0</v>
      </c>
      <c r="X399" s="32">
        <v>0</v>
      </c>
      <c r="Y399" s="263">
        <f>IF(O399="","",ROUND(system3!$AJ$5/100*R399,-2))</f>
        <v>15000</v>
      </c>
      <c r="Z399" s="7"/>
    </row>
    <row r="400" spans="13:26" x14ac:dyDescent="0.2">
      <c r="M400" s="160">
        <v>398</v>
      </c>
      <c r="N400" s="161">
        <f t="shared" si="40"/>
        <v>23</v>
      </c>
      <c r="O400" s="161">
        <f>IF(OR(N399=0,N399=""),"",IF($C$7&lt;system3!I399,"",system3!I399))</f>
        <v>34</v>
      </c>
      <c r="P400" s="162">
        <f t="shared" si="41"/>
        <v>54179</v>
      </c>
      <c r="Q400" s="163">
        <f>IF(OR(N399=0,N399="",O400=""),"",IF(N400&lt;0,"",VLOOKUP(O400,system3!$A$2:$B$36,2,FALSE)))</f>
        <v>1.8499999999999999E-2</v>
      </c>
      <c r="R400" s="164">
        <f t="shared" si="42"/>
        <v>2630221</v>
      </c>
      <c r="S400" s="164">
        <f>IF(OR(N399=0,N399="",O400=""),"",IF(R400&lt;VLOOKUP(O400,system3!$A$2:$F$36,6,FALSE),R400,VLOOKUP(O400,system3!$A$2:$F$36,6,FALSE)))</f>
        <v>116485</v>
      </c>
      <c r="T400" s="164">
        <f t="shared" si="43"/>
        <v>4054</v>
      </c>
      <c r="U400" s="164">
        <f t="shared" si="44"/>
        <v>112431</v>
      </c>
      <c r="V400" s="164">
        <f t="shared" si="45"/>
        <v>0</v>
      </c>
      <c r="W400" s="250"/>
      <c r="X400" s="33">
        <v>0</v>
      </c>
      <c r="Y400" s="264"/>
      <c r="Z400" s="7"/>
    </row>
    <row r="401" spans="13:26" x14ac:dyDescent="0.2">
      <c r="M401" s="36">
        <v>399</v>
      </c>
      <c r="N401" s="51">
        <f t="shared" si="40"/>
        <v>22</v>
      </c>
      <c r="O401" s="51">
        <f>IF(OR(N400=0,N400=""),"",IF($C$7&lt;system3!I400,"",system3!I400))</f>
        <v>34</v>
      </c>
      <c r="P401" s="125">
        <f t="shared" si="41"/>
        <v>54210</v>
      </c>
      <c r="Q401" s="52">
        <f>IF(OR(N400=0,N400="",O401=""),"",IF(N401&lt;0,"",VLOOKUP(O401,system3!$A$2:$B$36,2,FALSE)))</f>
        <v>1.8499999999999999E-2</v>
      </c>
      <c r="R401" s="53">
        <f t="shared" si="42"/>
        <v>2517790</v>
      </c>
      <c r="S401" s="53">
        <f>IF(OR(N400=0,N400="",O401=""),"",IF(R401&lt;VLOOKUP(O401,system3!$A$2:$F$36,6,FALSE),R401,VLOOKUP(O401,system3!$A$2:$F$36,6,FALSE)))</f>
        <v>116485</v>
      </c>
      <c r="T401" s="53">
        <f t="shared" si="43"/>
        <v>3881</v>
      </c>
      <c r="U401" s="53">
        <f t="shared" si="44"/>
        <v>112604</v>
      </c>
      <c r="V401" s="53">
        <f t="shared" si="45"/>
        <v>0</v>
      </c>
      <c r="W401" s="250"/>
      <c r="X401" s="33">
        <v>0</v>
      </c>
      <c r="Y401" s="264"/>
      <c r="Z401" s="7"/>
    </row>
    <row r="402" spans="13:26" x14ac:dyDescent="0.2">
      <c r="M402" s="160">
        <v>400</v>
      </c>
      <c r="N402" s="161">
        <f t="shared" si="40"/>
        <v>21</v>
      </c>
      <c r="O402" s="161">
        <f>IF(OR(N401=0,N401=""),"",IF($C$7&lt;system3!I401,"",system3!I401))</f>
        <v>34</v>
      </c>
      <c r="P402" s="162">
        <f t="shared" si="41"/>
        <v>54240</v>
      </c>
      <c r="Q402" s="163">
        <f>IF(OR(N401=0,N401="",O402=""),"",IF(N402&lt;0,"",VLOOKUP(O402,system3!$A$2:$B$36,2,FALSE)))</f>
        <v>1.8499999999999999E-2</v>
      </c>
      <c r="R402" s="164">
        <f t="shared" si="42"/>
        <v>2405186</v>
      </c>
      <c r="S402" s="164">
        <f>IF(OR(N401=0,N401="",O402=""),"",IF(R402&lt;VLOOKUP(O402,system3!$A$2:$F$36,6,FALSE),R402,VLOOKUP(O402,system3!$A$2:$F$36,6,FALSE)))</f>
        <v>116485</v>
      </c>
      <c r="T402" s="164">
        <f t="shared" si="43"/>
        <v>3707</v>
      </c>
      <c r="U402" s="164">
        <f t="shared" si="44"/>
        <v>112778</v>
      </c>
      <c r="V402" s="164">
        <f t="shared" si="45"/>
        <v>0</v>
      </c>
      <c r="W402" s="250"/>
      <c r="X402" s="33">
        <v>0</v>
      </c>
      <c r="Y402" s="264"/>
      <c r="Z402" s="7"/>
    </row>
    <row r="403" spans="13:26" x14ac:dyDescent="0.2">
      <c r="M403" s="36">
        <v>401</v>
      </c>
      <c r="N403" s="51">
        <f t="shared" si="40"/>
        <v>20</v>
      </c>
      <c r="O403" s="51">
        <f>IF(OR(N402=0,N402=""),"",IF($C$7&lt;system3!I402,"",system3!I402))</f>
        <v>34</v>
      </c>
      <c r="P403" s="125">
        <f t="shared" si="41"/>
        <v>54271</v>
      </c>
      <c r="Q403" s="52">
        <f>IF(OR(N402=0,N402="",O403=""),"",IF(N403&lt;0,"",VLOOKUP(O403,system3!$A$2:$B$36,2,FALSE)))</f>
        <v>1.8499999999999999E-2</v>
      </c>
      <c r="R403" s="53">
        <f t="shared" si="42"/>
        <v>2292408</v>
      </c>
      <c r="S403" s="53">
        <f>IF(OR(N402=0,N402="",O403=""),"",IF(R403&lt;VLOOKUP(O403,system3!$A$2:$F$36,6,FALSE),R403,VLOOKUP(O403,system3!$A$2:$F$36,6,FALSE)))</f>
        <v>116485</v>
      </c>
      <c r="T403" s="53">
        <f t="shared" si="43"/>
        <v>3534</v>
      </c>
      <c r="U403" s="53">
        <f t="shared" si="44"/>
        <v>112951</v>
      </c>
      <c r="V403" s="53">
        <f t="shared" si="45"/>
        <v>0</v>
      </c>
      <c r="W403" s="250"/>
      <c r="X403" s="33">
        <v>0</v>
      </c>
      <c r="Y403" s="264"/>
      <c r="Z403" s="7"/>
    </row>
    <row r="404" spans="13:26" x14ac:dyDescent="0.2">
      <c r="M404" s="160">
        <v>402</v>
      </c>
      <c r="N404" s="161">
        <f t="shared" si="40"/>
        <v>19</v>
      </c>
      <c r="O404" s="161">
        <f>IF(OR(N403=0,N403=""),"",IF($C$7&lt;system3!I403,"",system3!I403))</f>
        <v>34</v>
      </c>
      <c r="P404" s="162">
        <f t="shared" si="41"/>
        <v>54302</v>
      </c>
      <c r="Q404" s="163">
        <f>IF(OR(N403=0,N403="",O404=""),"",IF(N404&lt;0,"",VLOOKUP(O404,system3!$A$2:$B$36,2,FALSE)))</f>
        <v>1.8499999999999999E-2</v>
      </c>
      <c r="R404" s="164">
        <f t="shared" si="42"/>
        <v>2179457</v>
      </c>
      <c r="S404" s="164">
        <f>IF(OR(N403=0,N403="",O404=""),"",IF(R404&lt;VLOOKUP(O404,system3!$A$2:$F$36,6,FALSE),R404,VLOOKUP(O404,system3!$A$2:$F$36,6,FALSE)))</f>
        <v>116485</v>
      </c>
      <c r="T404" s="164">
        <f t="shared" si="43"/>
        <v>3359</v>
      </c>
      <c r="U404" s="164">
        <f t="shared" si="44"/>
        <v>113126</v>
      </c>
      <c r="V404" s="164">
        <f t="shared" si="45"/>
        <v>0</v>
      </c>
      <c r="W404" s="250"/>
      <c r="X404" s="33">
        <v>0</v>
      </c>
      <c r="Y404" s="264"/>
      <c r="Z404" s="7"/>
    </row>
    <row r="405" spans="13:26" x14ac:dyDescent="0.2">
      <c r="M405" s="36">
        <v>403</v>
      </c>
      <c r="N405" s="51">
        <f t="shared" si="40"/>
        <v>18</v>
      </c>
      <c r="O405" s="51">
        <f>IF(OR(N404=0,N404=""),"",IF($C$7&lt;system3!I404,"",system3!I404))</f>
        <v>34</v>
      </c>
      <c r="P405" s="125">
        <f t="shared" si="41"/>
        <v>54332</v>
      </c>
      <c r="Q405" s="52">
        <f>IF(OR(N404=0,N404="",O405=""),"",IF(N405&lt;0,"",VLOOKUP(O405,system3!$A$2:$B$36,2,FALSE)))</f>
        <v>1.8499999999999999E-2</v>
      </c>
      <c r="R405" s="53">
        <f t="shared" si="42"/>
        <v>2066331</v>
      </c>
      <c r="S405" s="53">
        <f>IF(OR(N404=0,N404="",O405=""),"",IF(R405&lt;VLOOKUP(O405,system3!$A$2:$F$36,6,FALSE),R405,VLOOKUP(O405,system3!$A$2:$F$36,6,FALSE)))</f>
        <v>116485</v>
      </c>
      <c r="T405" s="53">
        <f t="shared" si="43"/>
        <v>3185</v>
      </c>
      <c r="U405" s="53">
        <f t="shared" si="44"/>
        <v>113300</v>
      </c>
      <c r="V405" s="53">
        <f t="shared" si="45"/>
        <v>0</v>
      </c>
      <c r="W405" s="250"/>
      <c r="X405" s="33">
        <v>0</v>
      </c>
      <c r="Y405" s="264"/>
      <c r="Z405" s="7"/>
    </row>
    <row r="406" spans="13:26" x14ac:dyDescent="0.2">
      <c r="M406" s="160">
        <v>404</v>
      </c>
      <c r="N406" s="161">
        <f t="shared" si="40"/>
        <v>17</v>
      </c>
      <c r="O406" s="161">
        <f>IF(OR(N405=0,N405=""),"",IF($C$7&lt;system3!I405,"",system3!I405))</f>
        <v>34</v>
      </c>
      <c r="P406" s="162">
        <f t="shared" si="41"/>
        <v>54363</v>
      </c>
      <c r="Q406" s="163">
        <f>IF(OR(N405=0,N405="",O406=""),"",IF(N406&lt;0,"",VLOOKUP(O406,system3!$A$2:$B$36,2,FALSE)))</f>
        <v>1.8499999999999999E-2</v>
      </c>
      <c r="R406" s="164">
        <f t="shared" si="42"/>
        <v>1953031</v>
      </c>
      <c r="S406" s="164">
        <f>IF(OR(N405=0,N405="",O406=""),"",IF(R406&lt;VLOOKUP(O406,system3!$A$2:$F$36,6,FALSE),R406,VLOOKUP(O406,system3!$A$2:$F$36,6,FALSE)))</f>
        <v>116485</v>
      </c>
      <c r="T406" s="164">
        <f t="shared" si="43"/>
        <v>3010</v>
      </c>
      <c r="U406" s="164">
        <f t="shared" si="44"/>
        <v>113475</v>
      </c>
      <c r="V406" s="164">
        <f t="shared" si="45"/>
        <v>0</v>
      </c>
      <c r="W406" s="250"/>
      <c r="X406" s="33">
        <v>0</v>
      </c>
      <c r="Y406" s="264"/>
      <c r="Z406" s="7"/>
    </row>
    <row r="407" spans="13:26" x14ac:dyDescent="0.2">
      <c r="M407" s="36">
        <v>405</v>
      </c>
      <c r="N407" s="51">
        <f t="shared" si="40"/>
        <v>16</v>
      </c>
      <c r="O407" s="51">
        <f>IF(OR(N406=0,N406=""),"",IF($C$7&lt;system3!I406,"",system3!I406))</f>
        <v>34</v>
      </c>
      <c r="P407" s="125">
        <f t="shared" si="41"/>
        <v>54393</v>
      </c>
      <c r="Q407" s="52">
        <f>IF(OR(N406=0,N406="",O407=""),"",IF(N407&lt;0,"",VLOOKUP(O407,system3!$A$2:$B$36,2,FALSE)))</f>
        <v>1.8499999999999999E-2</v>
      </c>
      <c r="R407" s="53">
        <f t="shared" si="42"/>
        <v>1839556</v>
      </c>
      <c r="S407" s="53">
        <f>IF(OR(N406=0,N406="",O407=""),"",IF(R407&lt;VLOOKUP(O407,system3!$A$2:$F$36,6,FALSE),R407,VLOOKUP(O407,system3!$A$2:$F$36,6,FALSE)))</f>
        <v>116485</v>
      </c>
      <c r="T407" s="53">
        <f t="shared" si="43"/>
        <v>2835</v>
      </c>
      <c r="U407" s="53">
        <f t="shared" si="44"/>
        <v>113650</v>
      </c>
      <c r="V407" s="53">
        <f t="shared" si="45"/>
        <v>0</v>
      </c>
      <c r="W407" s="250"/>
      <c r="X407" s="33">
        <v>0</v>
      </c>
      <c r="Y407" s="264"/>
      <c r="Z407" s="7"/>
    </row>
    <row r="408" spans="13:26" x14ac:dyDescent="0.2">
      <c r="M408" s="160">
        <v>406</v>
      </c>
      <c r="N408" s="161">
        <f t="shared" si="40"/>
        <v>15</v>
      </c>
      <c r="O408" s="161">
        <f>IF(OR(N407=0,N407=""),"",IF($C$7&lt;system3!I407,"",system3!I407))</f>
        <v>34</v>
      </c>
      <c r="P408" s="162">
        <f t="shared" si="41"/>
        <v>54424</v>
      </c>
      <c r="Q408" s="163">
        <f>IF(OR(N407=0,N407="",O408=""),"",IF(N408&lt;0,"",VLOOKUP(O408,system3!$A$2:$B$36,2,FALSE)))</f>
        <v>1.8499999999999999E-2</v>
      </c>
      <c r="R408" s="164">
        <f t="shared" si="42"/>
        <v>1725906</v>
      </c>
      <c r="S408" s="164">
        <f>IF(OR(N407=0,N407="",O408=""),"",IF(R408&lt;VLOOKUP(O408,system3!$A$2:$F$36,6,FALSE),R408,VLOOKUP(O408,system3!$A$2:$F$36,6,FALSE)))</f>
        <v>116485</v>
      </c>
      <c r="T408" s="164">
        <f t="shared" si="43"/>
        <v>2660</v>
      </c>
      <c r="U408" s="164">
        <f t="shared" si="44"/>
        <v>113825</v>
      </c>
      <c r="V408" s="164">
        <f t="shared" si="45"/>
        <v>0</v>
      </c>
      <c r="W408" s="250"/>
      <c r="X408" s="33">
        <v>0</v>
      </c>
      <c r="Y408" s="264"/>
      <c r="Z408" s="7"/>
    </row>
    <row r="409" spans="13:26" x14ac:dyDescent="0.2">
      <c r="M409" s="36">
        <v>407</v>
      </c>
      <c r="N409" s="51">
        <f t="shared" si="40"/>
        <v>14</v>
      </c>
      <c r="O409" s="51">
        <f>IF(OR(N408=0,N408=""),"",IF($C$7&lt;system3!I408,"",system3!I408))</f>
        <v>34</v>
      </c>
      <c r="P409" s="125">
        <f t="shared" si="41"/>
        <v>54455</v>
      </c>
      <c r="Q409" s="52">
        <f>IF(OR(N408=0,N408="",O409=""),"",IF(N409&lt;0,"",VLOOKUP(O409,system3!$A$2:$B$36,2,FALSE)))</f>
        <v>1.8499999999999999E-2</v>
      </c>
      <c r="R409" s="53">
        <f t="shared" si="42"/>
        <v>1612081</v>
      </c>
      <c r="S409" s="53">
        <f>IF(OR(N408=0,N408="",O409=""),"",IF(R409&lt;VLOOKUP(O409,system3!$A$2:$F$36,6,FALSE),R409,VLOOKUP(O409,system3!$A$2:$F$36,6,FALSE)))</f>
        <v>116485</v>
      </c>
      <c r="T409" s="53">
        <f t="shared" si="43"/>
        <v>2485</v>
      </c>
      <c r="U409" s="53">
        <f t="shared" si="44"/>
        <v>114000</v>
      </c>
      <c r="V409" s="53">
        <f t="shared" si="45"/>
        <v>0</v>
      </c>
      <c r="W409" s="250"/>
      <c r="X409" s="33">
        <v>0</v>
      </c>
      <c r="Y409" s="264"/>
      <c r="Z409" s="7"/>
    </row>
    <row r="410" spans="13:26" x14ac:dyDescent="0.2">
      <c r="M410" s="165">
        <v>408</v>
      </c>
      <c r="N410" s="166">
        <f t="shared" si="40"/>
        <v>13</v>
      </c>
      <c r="O410" s="166">
        <f>IF(OR(N409=0,N409=""),"",IF($C$7&lt;system3!I409,"",system3!I409))</f>
        <v>34</v>
      </c>
      <c r="P410" s="167">
        <f t="shared" si="41"/>
        <v>54483</v>
      </c>
      <c r="Q410" s="168">
        <f>IF(OR(N409=0,N409="",O410=""),"",IF(N410&lt;0,"",VLOOKUP(O410,system3!$A$2:$B$36,2,FALSE)))</f>
        <v>1.8499999999999999E-2</v>
      </c>
      <c r="R410" s="169">
        <f t="shared" si="42"/>
        <v>1498081</v>
      </c>
      <c r="S410" s="169">
        <f>IF(OR(N409=0,N409="",O410=""),"",IF(R410&lt;VLOOKUP(O410,system3!$A$2:$F$36,6,FALSE),R410,VLOOKUP(O410,system3!$A$2:$F$36,6,FALSE)))</f>
        <v>116485</v>
      </c>
      <c r="T410" s="169">
        <f t="shared" si="43"/>
        <v>2309</v>
      </c>
      <c r="U410" s="169">
        <f t="shared" si="44"/>
        <v>114176</v>
      </c>
      <c r="V410" s="169">
        <f t="shared" si="45"/>
        <v>0</v>
      </c>
      <c r="W410" s="251"/>
      <c r="X410" s="34">
        <v>0</v>
      </c>
      <c r="Y410" s="265"/>
      <c r="Z410" s="7"/>
    </row>
    <row r="411" spans="13:26" x14ac:dyDescent="0.2">
      <c r="M411" s="35">
        <v>409</v>
      </c>
      <c r="N411" s="48">
        <f t="shared" si="40"/>
        <v>12</v>
      </c>
      <c r="O411" s="48">
        <f>IF(OR(N410=0,N410=""),"",IF($C$7&lt;system3!I410,"",system3!I410))</f>
        <v>35</v>
      </c>
      <c r="P411" s="123">
        <f t="shared" si="41"/>
        <v>54514</v>
      </c>
      <c r="Q411" s="49">
        <f>IF(OR(N410=0,N410="",O411=""),"",IF(N411&lt;0,"",VLOOKUP(O411,system3!$A$2:$B$36,2,FALSE)))</f>
        <v>1.8499999999999999E-2</v>
      </c>
      <c r="R411" s="50">
        <f t="shared" si="42"/>
        <v>1383905</v>
      </c>
      <c r="S411" s="50">
        <f>IF(OR(N410=0,N410="",O411=""),"",IF(R411&lt;VLOOKUP(O411,system3!$A$2:$F$36,6,FALSE),R411,VLOOKUP(O411,system3!$A$2:$F$36,6,FALSE)))</f>
        <v>116484</v>
      </c>
      <c r="T411" s="50">
        <f t="shared" si="43"/>
        <v>2133</v>
      </c>
      <c r="U411" s="50">
        <f t="shared" si="44"/>
        <v>114351</v>
      </c>
      <c r="V411" s="50">
        <f t="shared" si="45"/>
        <v>0</v>
      </c>
      <c r="W411" s="249">
        <f>IF(ISNA(VLOOKUP(O411,$B$28:$C$62,2,FALSE)),0,VLOOKUP(O411,$B$28:$C$62,2,FALSE))</f>
        <v>0</v>
      </c>
      <c r="X411" s="32">
        <v>0</v>
      </c>
      <c r="Y411" s="260">
        <f>IF(O411="","",ROUND(system3!$AJ$5/100*R411,-2))</f>
        <v>7600</v>
      </c>
      <c r="Z411" s="7"/>
    </row>
    <row r="412" spans="13:26" x14ac:dyDescent="0.2">
      <c r="M412" s="37">
        <v>410</v>
      </c>
      <c r="N412" s="38">
        <f t="shared" si="40"/>
        <v>11</v>
      </c>
      <c r="O412" s="38">
        <f>IF(OR(N411=0,N411=""),"",IF($C$7&lt;system3!I411,"",system3!I411))</f>
        <v>35</v>
      </c>
      <c r="P412" s="124">
        <f t="shared" si="41"/>
        <v>54544</v>
      </c>
      <c r="Q412" s="39">
        <f>IF(OR(N411=0,N411="",O412=""),"",IF(N412&lt;0,"",VLOOKUP(O412,system3!$A$2:$B$36,2,FALSE)))</f>
        <v>1.8499999999999999E-2</v>
      </c>
      <c r="R412" s="40">
        <f t="shared" si="42"/>
        <v>1269554</v>
      </c>
      <c r="S412" s="40">
        <f>IF(OR(N411=0,N411="",O412=""),"",IF(R412&lt;VLOOKUP(O412,system3!$A$2:$F$36,6,FALSE),R412,VLOOKUP(O412,system3!$A$2:$F$36,6,FALSE)))</f>
        <v>116484</v>
      </c>
      <c r="T412" s="40">
        <f t="shared" si="43"/>
        <v>1957</v>
      </c>
      <c r="U412" s="40">
        <f t="shared" si="44"/>
        <v>114527</v>
      </c>
      <c r="V412" s="40">
        <f t="shared" si="45"/>
        <v>0</v>
      </c>
      <c r="W412" s="250"/>
      <c r="X412" s="33">
        <v>0</v>
      </c>
      <c r="Y412" s="261"/>
      <c r="Z412" s="7"/>
    </row>
    <row r="413" spans="13:26" x14ac:dyDescent="0.2">
      <c r="M413" s="36">
        <v>411</v>
      </c>
      <c r="N413" s="51">
        <f t="shared" si="40"/>
        <v>10</v>
      </c>
      <c r="O413" s="51">
        <f>IF(OR(N412=0,N412=""),"",IF($C$7&lt;system3!I412,"",system3!I412))</f>
        <v>35</v>
      </c>
      <c r="P413" s="125">
        <f t="shared" si="41"/>
        <v>54575</v>
      </c>
      <c r="Q413" s="52">
        <f>IF(OR(N412=0,N412="",O413=""),"",IF(N413&lt;0,"",VLOOKUP(O413,system3!$A$2:$B$36,2,FALSE)))</f>
        <v>1.8499999999999999E-2</v>
      </c>
      <c r="R413" s="53">
        <f t="shared" si="42"/>
        <v>1155027</v>
      </c>
      <c r="S413" s="53">
        <f>IF(OR(N412=0,N412="",O413=""),"",IF(R413&lt;VLOOKUP(O413,system3!$A$2:$F$36,6,FALSE),R413,VLOOKUP(O413,system3!$A$2:$F$36,6,FALSE)))</f>
        <v>116484</v>
      </c>
      <c r="T413" s="53">
        <f t="shared" si="43"/>
        <v>1780</v>
      </c>
      <c r="U413" s="53">
        <f t="shared" si="44"/>
        <v>114704</v>
      </c>
      <c r="V413" s="53">
        <f t="shared" si="45"/>
        <v>0</v>
      </c>
      <c r="W413" s="250"/>
      <c r="X413" s="33">
        <v>0</v>
      </c>
      <c r="Y413" s="261"/>
      <c r="Z413" s="7"/>
    </row>
    <row r="414" spans="13:26" x14ac:dyDescent="0.2">
      <c r="M414" s="37">
        <v>412</v>
      </c>
      <c r="N414" s="38">
        <f t="shared" si="40"/>
        <v>9</v>
      </c>
      <c r="O414" s="38">
        <f>IF(OR(N413=0,N413=""),"",IF($C$7&lt;system3!I413,"",system3!I413))</f>
        <v>35</v>
      </c>
      <c r="P414" s="124">
        <f t="shared" si="41"/>
        <v>54605</v>
      </c>
      <c r="Q414" s="39">
        <f>IF(OR(N413=0,N413="",O414=""),"",IF(N414&lt;0,"",VLOOKUP(O414,system3!$A$2:$B$36,2,FALSE)))</f>
        <v>1.8499999999999999E-2</v>
      </c>
      <c r="R414" s="40">
        <f t="shared" si="42"/>
        <v>1040323</v>
      </c>
      <c r="S414" s="40">
        <f>IF(OR(N413=0,N413="",O414=""),"",IF(R414&lt;VLOOKUP(O414,system3!$A$2:$F$36,6,FALSE),R414,VLOOKUP(O414,system3!$A$2:$F$36,6,FALSE)))</f>
        <v>116484</v>
      </c>
      <c r="T414" s="40">
        <f t="shared" si="43"/>
        <v>1603</v>
      </c>
      <c r="U414" s="40">
        <f t="shared" si="44"/>
        <v>114881</v>
      </c>
      <c r="V414" s="40">
        <f t="shared" si="45"/>
        <v>0</v>
      </c>
      <c r="W414" s="250"/>
      <c r="X414" s="33">
        <v>0</v>
      </c>
      <c r="Y414" s="261"/>
      <c r="Z414" s="7"/>
    </row>
    <row r="415" spans="13:26" x14ac:dyDescent="0.2">
      <c r="M415" s="36">
        <v>413</v>
      </c>
      <c r="N415" s="51">
        <f t="shared" si="40"/>
        <v>8</v>
      </c>
      <c r="O415" s="51">
        <f>IF(OR(N414=0,N414=""),"",IF($C$7&lt;system3!I414,"",system3!I414))</f>
        <v>35</v>
      </c>
      <c r="P415" s="125">
        <f t="shared" si="41"/>
        <v>54636</v>
      </c>
      <c r="Q415" s="52">
        <f>IF(OR(N414=0,N414="",O415=""),"",IF(N415&lt;0,"",VLOOKUP(O415,system3!$A$2:$B$36,2,FALSE)))</f>
        <v>1.8499999999999999E-2</v>
      </c>
      <c r="R415" s="53">
        <f t="shared" si="42"/>
        <v>925442</v>
      </c>
      <c r="S415" s="53">
        <f>IF(OR(N414=0,N414="",O415=""),"",IF(R415&lt;VLOOKUP(O415,system3!$A$2:$F$36,6,FALSE),R415,VLOOKUP(O415,system3!$A$2:$F$36,6,FALSE)))</f>
        <v>116484</v>
      </c>
      <c r="T415" s="53">
        <f t="shared" si="43"/>
        <v>1426</v>
      </c>
      <c r="U415" s="53">
        <f t="shared" si="44"/>
        <v>115058</v>
      </c>
      <c r="V415" s="53">
        <f t="shared" si="45"/>
        <v>0</v>
      </c>
      <c r="W415" s="250"/>
      <c r="X415" s="33">
        <v>0</v>
      </c>
      <c r="Y415" s="261"/>
      <c r="Z415" s="7"/>
    </row>
    <row r="416" spans="13:26" x14ac:dyDescent="0.2">
      <c r="M416" s="37">
        <v>414</v>
      </c>
      <c r="N416" s="38">
        <f t="shared" si="40"/>
        <v>7</v>
      </c>
      <c r="O416" s="38">
        <f>IF(OR(N415=0,N415=""),"",IF($C$7&lt;system3!I415,"",system3!I415))</f>
        <v>35</v>
      </c>
      <c r="P416" s="124">
        <f t="shared" si="41"/>
        <v>54667</v>
      </c>
      <c r="Q416" s="39">
        <f>IF(OR(N415=0,N415="",O416=""),"",IF(N416&lt;0,"",VLOOKUP(O416,system3!$A$2:$B$36,2,FALSE)))</f>
        <v>1.8499999999999999E-2</v>
      </c>
      <c r="R416" s="40">
        <f t="shared" si="42"/>
        <v>810384</v>
      </c>
      <c r="S416" s="40">
        <f>IF(OR(N415=0,N415="",O416=""),"",IF(R416&lt;VLOOKUP(O416,system3!$A$2:$F$36,6,FALSE),R416,VLOOKUP(O416,system3!$A$2:$F$36,6,FALSE)))</f>
        <v>116484</v>
      </c>
      <c r="T416" s="40">
        <f t="shared" si="43"/>
        <v>1249</v>
      </c>
      <c r="U416" s="40">
        <f t="shared" si="44"/>
        <v>115235</v>
      </c>
      <c r="V416" s="40">
        <f t="shared" si="45"/>
        <v>0</v>
      </c>
      <c r="W416" s="250"/>
      <c r="X416" s="33">
        <v>0</v>
      </c>
      <c r="Y416" s="261"/>
      <c r="Z416" s="7"/>
    </row>
    <row r="417" spans="13:26" x14ac:dyDescent="0.2">
      <c r="M417" s="36">
        <v>415</v>
      </c>
      <c r="N417" s="51">
        <f t="shared" si="40"/>
        <v>6</v>
      </c>
      <c r="O417" s="51">
        <f>IF(OR(N416=0,N416=""),"",IF($C$7&lt;system3!I416,"",system3!I416))</f>
        <v>35</v>
      </c>
      <c r="P417" s="125">
        <f t="shared" si="41"/>
        <v>54697</v>
      </c>
      <c r="Q417" s="52">
        <f>IF(OR(N416=0,N416="",O417=""),"",IF(N417&lt;0,"",VLOOKUP(O417,system3!$A$2:$B$36,2,FALSE)))</f>
        <v>1.8499999999999999E-2</v>
      </c>
      <c r="R417" s="53">
        <f t="shared" si="42"/>
        <v>695149</v>
      </c>
      <c r="S417" s="53">
        <f>IF(OR(N416=0,N416="",O417=""),"",IF(R417&lt;VLOOKUP(O417,system3!$A$2:$F$36,6,FALSE),R417,VLOOKUP(O417,system3!$A$2:$F$36,6,FALSE)))</f>
        <v>116484</v>
      </c>
      <c r="T417" s="53">
        <f t="shared" si="43"/>
        <v>1071</v>
      </c>
      <c r="U417" s="53">
        <f t="shared" si="44"/>
        <v>115413</v>
      </c>
      <c r="V417" s="53">
        <f t="shared" si="45"/>
        <v>0</v>
      </c>
      <c r="W417" s="250"/>
      <c r="X417" s="33">
        <v>0</v>
      </c>
      <c r="Y417" s="261"/>
      <c r="Z417" s="7"/>
    </row>
    <row r="418" spans="13:26" x14ac:dyDescent="0.2">
      <c r="M418" s="37">
        <v>416</v>
      </c>
      <c r="N418" s="38">
        <f t="shared" si="40"/>
        <v>5</v>
      </c>
      <c r="O418" s="38">
        <f>IF(OR(N417=0,N417=""),"",IF($C$7&lt;system3!I417,"",system3!I417))</f>
        <v>35</v>
      </c>
      <c r="P418" s="124">
        <f t="shared" si="41"/>
        <v>54728</v>
      </c>
      <c r="Q418" s="39">
        <f>IF(OR(N417=0,N417="",O418=""),"",IF(N418&lt;0,"",VLOOKUP(O418,system3!$A$2:$B$36,2,FALSE)))</f>
        <v>1.8499999999999999E-2</v>
      </c>
      <c r="R418" s="40">
        <f t="shared" si="42"/>
        <v>579736</v>
      </c>
      <c r="S418" s="40">
        <f>IF(OR(N417=0,N417="",O418=""),"",IF(R418&lt;VLOOKUP(O418,system3!$A$2:$F$36,6,FALSE),R418,VLOOKUP(O418,system3!$A$2:$F$36,6,FALSE)))</f>
        <v>116484</v>
      </c>
      <c r="T418" s="40">
        <f t="shared" si="43"/>
        <v>893</v>
      </c>
      <c r="U418" s="40">
        <f t="shared" si="44"/>
        <v>115591</v>
      </c>
      <c r="V418" s="40">
        <f t="shared" si="45"/>
        <v>0</v>
      </c>
      <c r="W418" s="250"/>
      <c r="X418" s="33">
        <v>0</v>
      </c>
      <c r="Y418" s="261"/>
      <c r="Z418" s="7"/>
    </row>
    <row r="419" spans="13:26" x14ac:dyDescent="0.2">
      <c r="M419" s="36">
        <v>417</v>
      </c>
      <c r="N419" s="51">
        <f t="shared" si="40"/>
        <v>4</v>
      </c>
      <c r="O419" s="51">
        <f>IF(OR(N418=0,N418=""),"",IF($C$7&lt;system3!I418,"",system3!I418))</f>
        <v>35</v>
      </c>
      <c r="P419" s="125">
        <f t="shared" si="41"/>
        <v>54758</v>
      </c>
      <c r="Q419" s="52">
        <f>IF(OR(N418=0,N418="",O419=""),"",IF(N419&lt;0,"",VLOOKUP(O419,system3!$A$2:$B$36,2,FALSE)))</f>
        <v>1.8499999999999999E-2</v>
      </c>
      <c r="R419" s="53">
        <f t="shared" si="42"/>
        <v>464145</v>
      </c>
      <c r="S419" s="53">
        <f>IF(OR(N418=0,N418="",O419=""),"",IF(R419&lt;VLOOKUP(O419,system3!$A$2:$F$36,6,FALSE),R419,VLOOKUP(O419,system3!$A$2:$F$36,6,FALSE)))</f>
        <v>116484</v>
      </c>
      <c r="T419" s="53">
        <f t="shared" si="43"/>
        <v>715</v>
      </c>
      <c r="U419" s="53">
        <f t="shared" si="44"/>
        <v>115769</v>
      </c>
      <c r="V419" s="53">
        <f t="shared" si="45"/>
        <v>0</v>
      </c>
      <c r="W419" s="250"/>
      <c r="X419" s="33">
        <v>0</v>
      </c>
      <c r="Y419" s="261"/>
      <c r="Z419" s="7"/>
    </row>
    <row r="420" spans="13:26" x14ac:dyDescent="0.2">
      <c r="M420" s="37">
        <v>418</v>
      </c>
      <c r="N420" s="38">
        <f t="shared" si="40"/>
        <v>3</v>
      </c>
      <c r="O420" s="38">
        <f>IF(OR(N419=0,N419=""),"",IF($C$7&lt;system3!I419,"",system3!I419))</f>
        <v>35</v>
      </c>
      <c r="P420" s="124">
        <f t="shared" si="41"/>
        <v>54789</v>
      </c>
      <c r="Q420" s="39">
        <f>IF(OR(N419=0,N419="",O420=""),"",IF(N420&lt;0,"",VLOOKUP(O420,system3!$A$2:$B$36,2,FALSE)))</f>
        <v>1.8499999999999999E-2</v>
      </c>
      <c r="R420" s="40">
        <f t="shared" si="42"/>
        <v>348376</v>
      </c>
      <c r="S420" s="40">
        <f>IF(OR(N419=0,N419="",O420=""),"",IF(R420&lt;VLOOKUP(O420,system3!$A$2:$F$36,6,FALSE),R420,VLOOKUP(O420,system3!$A$2:$F$36,6,FALSE)))</f>
        <v>116484</v>
      </c>
      <c r="T420" s="40">
        <f t="shared" si="43"/>
        <v>537</v>
      </c>
      <c r="U420" s="40">
        <f t="shared" si="44"/>
        <v>115947</v>
      </c>
      <c r="V420" s="40">
        <f t="shared" si="45"/>
        <v>0</v>
      </c>
      <c r="W420" s="250"/>
      <c r="X420" s="33">
        <v>0</v>
      </c>
      <c r="Y420" s="261"/>
      <c r="Z420" s="7"/>
    </row>
    <row r="421" spans="13:26" x14ac:dyDescent="0.2">
      <c r="M421" s="36">
        <v>419</v>
      </c>
      <c r="N421" s="51">
        <f t="shared" si="40"/>
        <v>2</v>
      </c>
      <c r="O421" s="51">
        <f>IF(OR(N420=0,N420=""),"",IF($C$7&lt;system3!I420,"",system3!I420))</f>
        <v>35</v>
      </c>
      <c r="P421" s="125">
        <f t="shared" si="41"/>
        <v>54820</v>
      </c>
      <c r="Q421" s="52">
        <f>IF(OR(N420=0,N420="",O421=""),"",IF(N421&lt;0,"",VLOOKUP(O421,system3!$A$2:$B$36,2,FALSE)))</f>
        <v>1.8499999999999999E-2</v>
      </c>
      <c r="R421" s="53">
        <f t="shared" si="42"/>
        <v>232429</v>
      </c>
      <c r="S421" s="53">
        <f>IF(OR(N420=0,N420="",O421=""),"",IF(R421&lt;VLOOKUP(O421,system3!$A$2:$F$36,6,FALSE),R421,VLOOKUP(O421,system3!$A$2:$F$36,6,FALSE)))</f>
        <v>116484</v>
      </c>
      <c r="T421" s="53">
        <f t="shared" si="43"/>
        <v>358</v>
      </c>
      <c r="U421" s="53">
        <f t="shared" si="44"/>
        <v>116126</v>
      </c>
      <c r="V421" s="53">
        <f t="shared" si="45"/>
        <v>0</v>
      </c>
      <c r="W421" s="250"/>
      <c r="X421" s="33">
        <v>0</v>
      </c>
      <c r="Y421" s="261"/>
      <c r="Z421" s="7"/>
    </row>
    <row r="422" spans="13:26" ht="13.5" thickBot="1" x14ac:dyDescent="0.25">
      <c r="M422" s="155">
        <v>420</v>
      </c>
      <c r="N422" s="156">
        <f t="shared" si="40"/>
        <v>1</v>
      </c>
      <c r="O422" s="156">
        <f>IF(OR(N421=0,N421=""),"",IF($C$7&lt;system3!I421,"",system3!I421))</f>
        <v>35</v>
      </c>
      <c r="P422" s="157">
        <f t="shared" si="41"/>
        <v>54848</v>
      </c>
      <c r="Q422" s="158">
        <f>IF(OR(N421=0,N421="",O422=""),"",IF(N422&lt;0,"",VLOOKUP(O422,system3!$A$2:$B$36,2,FALSE)))</f>
        <v>1.8499999999999999E-2</v>
      </c>
      <c r="R422" s="159">
        <f t="shared" si="42"/>
        <v>116303</v>
      </c>
      <c r="S422" s="159">
        <f>IF(OR(N421=0,N421="",O422=""),"",IF(R422&lt;VLOOKUP(O422,system3!$A$2:$F$36,6,FALSE),R422,VLOOKUP(O422,system3!$A$2:$F$36,6,FALSE)))</f>
        <v>116303</v>
      </c>
      <c r="T422" s="159">
        <f t="shared" si="43"/>
        <v>179</v>
      </c>
      <c r="U422" s="159">
        <f t="shared" si="44"/>
        <v>116124</v>
      </c>
      <c r="V422" s="159">
        <f t="shared" si="45"/>
        <v>0</v>
      </c>
      <c r="W422" s="252"/>
      <c r="X422" s="47">
        <v>0</v>
      </c>
      <c r="Y422" s="266"/>
      <c r="Z422" s="7"/>
    </row>
    <row r="426" spans="13:26" x14ac:dyDescent="0.2">
      <c r="W426" s="17"/>
    </row>
    <row r="427" spans="13:26" x14ac:dyDescent="0.2">
      <c r="W427" s="17"/>
    </row>
    <row r="428" spans="13:26" x14ac:dyDescent="0.2">
      <c r="W428" s="17"/>
    </row>
    <row r="429" spans="13:26" x14ac:dyDescent="0.2">
      <c r="W429" s="17"/>
    </row>
    <row r="430" spans="13:26" x14ac:dyDescent="0.2">
      <c r="W430" s="17"/>
    </row>
    <row r="431" spans="13:26" x14ac:dyDescent="0.2">
      <c r="W431" s="17"/>
    </row>
    <row r="432" spans="13:26" x14ac:dyDescent="0.2">
      <c r="W432" s="17"/>
    </row>
    <row r="433" spans="23:23" x14ac:dyDescent="0.2">
      <c r="W433" s="17"/>
    </row>
    <row r="434" spans="23:23" x14ac:dyDescent="0.2">
      <c r="W434" s="17"/>
    </row>
    <row r="435" spans="23:23" x14ac:dyDescent="0.2">
      <c r="W435" s="17"/>
    </row>
    <row r="436" spans="23:23" x14ac:dyDescent="0.2">
      <c r="W436" s="17"/>
    </row>
    <row r="437" spans="23:23" x14ac:dyDescent="0.2">
      <c r="W437" s="17"/>
    </row>
  </sheetData>
  <mergeCells count="83">
    <mergeCell ref="W315:W326"/>
    <mergeCell ref="Y315:Y326"/>
    <mergeCell ref="W327:W338"/>
    <mergeCell ref="Y327:Y338"/>
    <mergeCell ref="W339:W350"/>
    <mergeCell ref="Y339:Y350"/>
    <mergeCell ref="W411:W422"/>
    <mergeCell ref="Y411:Y422"/>
    <mergeCell ref="W351:W362"/>
    <mergeCell ref="Y351:Y362"/>
    <mergeCell ref="W363:W374"/>
    <mergeCell ref="Y363:Y374"/>
    <mergeCell ref="W375:W386"/>
    <mergeCell ref="Y375:Y386"/>
    <mergeCell ref="W387:W398"/>
    <mergeCell ref="Y387:Y398"/>
    <mergeCell ref="W399:W410"/>
    <mergeCell ref="Y399:Y410"/>
    <mergeCell ref="Y303:Y314"/>
    <mergeCell ref="W243:W254"/>
    <mergeCell ref="Y243:Y254"/>
    <mergeCell ref="W255:W266"/>
    <mergeCell ref="Y255:Y266"/>
    <mergeCell ref="W267:W278"/>
    <mergeCell ref="Y267:Y278"/>
    <mergeCell ref="W279:W290"/>
    <mergeCell ref="Y279:Y290"/>
    <mergeCell ref="W291:W302"/>
    <mergeCell ref="Y291:Y302"/>
    <mergeCell ref="W303:W314"/>
    <mergeCell ref="W207:W218"/>
    <mergeCell ref="Y207:Y218"/>
    <mergeCell ref="W219:W230"/>
    <mergeCell ref="Y219:Y230"/>
    <mergeCell ref="W231:W242"/>
    <mergeCell ref="Y231:Y242"/>
    <mergeCell ref="W171:W182"/>
    <mergeCell ref="Y171:Y182"/>
    <mergeCell ref="W183:W194"/>
    <mergeCell ref="Y183:Y194"/>
    <mergeCell ref="W195:W206"/>
    <mergeCell ref="Y195:Y206"/>
    <mergeCell ref="W135:W146"/>
    <mergeCell ref="Y135:Y146"/>
    <mergeCell ref="W147:W158"/>
    <mergeCell ref="Y147:Y158"/>
    <mergeCell ref="W159:W170"/>
    <mergeCell ref="Y159:Y170"/>
    <mergeCell ref="W99:W110"/>
    <mergeCell ref="Y99:Y110"/>
    <mergeCell ref="W111:W122"/>
    <mergeCell ref="Y111:Y122"/>
    <mergeCell ref="W123:W134"/>
    <mergeCell ref="Y123:Y134"/>
    <mergeCell ref="W63:W74"/>
    <mergeCell ref="Y63:Y74"/>
    <mergeCell ref="W75:W86"/>
    <mergeCell ref="Y75:Y86"/>
    <mergeCell ref="W87:W98"/>
    <mergeCell ref="Y87:Y98"/>
    <mergeCell ref="W27:W38"/>
    <mergeCell ref="Y27:Y38"/>
    <mergeCell ref="W39:W50"/>
    <mergeCell ref="Y39:Y50"/>
    <mergeCell ref="W51:W62"/>
    <mergeCell ref="Y51:Y62"/>
    <mergeCell ref="W15:W26"/>
    <mergeCell ref="Y15:Y26"/>
    <mergeCell ref="B17:C17"/>
    <mergeCell ref="F17:G17"/>
    <mergeCell ref="I17:J17"/>
    <mergeCell ref="D20:D22"/>
    <mergeCell ref="B1:K1"/>
    <mergeCell ref="M1:U1"/>
    <mergeCell ref="V1:Y1"/>
    <mergeCell ref="W3:W14"/>
    <mergeCell ref="Y3:Y14"/>
    <mergeCell ref="B4:F4"/>
    <mergeCell ref="E5:F5"/>
    <mergeCell ref="C10:D10"/>
    <mergeCell ref="E10:F10"/>
    <mergeCell ref="B2:G2"/>
    <mergeCell ref="H2:J2"/>
  </mergeCells>
  <phoneticPr fontId="2"/>
  <hyperlinks>
    <hyperlink ref="V1:Y1" r:id="rId1" display="Created by　さすけ"/>
    <hyperlink ref="B2:G2" r:id="rId2" display="Excelシートの使用方法についてはここをクリック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6" name="Check Box 1">
              <controlPr defaultSize="0" autoFill="0" autoLine="0" autoPict="0">
                <anchor moveWithCells="1">
                  <from>
                    <xdr:col>5</xdr:col>
                    <xdr:colOff>69850</xdr:colOff>
                    <xdr:row>4</xdr:row>
                    <xdr:rowOff>152400</xdr:rowOff>
                  </from>
                  <to>
                    <xdr:col>5</xdr:col>
                    <xdr:colOff>679450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7" name="Check Box 2">
              <controlPr defaultSize="0" autoFill="0" autoLine="0" autoPict="0">
                <anchor moveWithCells="1">
                  <from>
                    <xdr:col>5</xdr:col>
                    <xdr:colOff>69850</xdr:colOff>
                    <xdr:row>5</xdr:row>
                    <xdr:rowOff>184150</xdr:rowOff>
                  </from>
                  <to>
                    <xdr:col>5</xdr:col>
                    <xdr:colOff>685800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8" name="Check Box 3">
              <controlPr defaultSize="0" autoFill="0" autoLine="0" autoPict="0">
                <anchor moveWithCells="1">
                  <from>
                    <xdr:col>5</xdr:col>
                    <xdr:colOff>50800</xdr:colOff>
                    <xdr:row>6</xdr:row>
                    <xdr:rowOff>146050</xdr:rowOff>
                  </from>
                  <to>
                    <xdr:col>5</xdr:col>
                    <xdr:colOff>679450</xdr:colOff>
                    <xdr:row>8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4:O48"/>
  <sheetViews>
    <sheetView workbookViewId="0">
      <selection activeCell="A43" sqref="A43:D52"/>
    </sheetView>
  </sheetViews>
  <sheetFormatPr defaultColWidth="8.90625" defaultRowHeight="13" x14ac:dyDescent="0.2"/>
  <cols>
    <col min="1" max="1" width="8.7265625" customWidth="1"/>
    <col min="3" max="5" width="10.6328125" bestFit="1" customWidth="1"/>
  </cols>
  <sheetData>
    <row r="4" spans="2:15" ht="13.5" thickBot="1" x14ac:dyDescent="0.25">
      <c r="B4" t="s">
        <v>68</v>
      </c>
      <c r="G4" t="s">
        <v>60</v>
      </c>
      <c r="L4" t="s">
        <v>64</v>
      </c>
    </row>
    <row r="5" spans="2:15" ht="13.5" thickBot="1" x14ac:dyDescent="0.25">
      <c r="B5" s="139" t="s">
        <v>27</v>
      </c>
      <c r="C5" s="140" t="s">
        <v>66</v>
      </c>
      <c r="D5" s="140" t="s">
        <v>74</v>
      </c>
      <c r="E5" s="110" t="s">
        <v>77</v>
      </c>
      <c r="G5" s="139" t="s">
        <v>27</v>
      </c>
      <c r="H5" s="140" t="s">
        <v>66</v>
      </c>
      <c r="I5" s="140" t="s">
        <v>74</v>
      </c>
      <c r="J5" s="110" t="s">
        <v>77</v>
      </c>
      <c r="L5" s="139" t="s">
        <v>27</v>
      </c>
      <c r="M5" s="140" t="s">
        <v>66</v>
      </c>
      <c r="N5" s="140" t="s">
        <v>74</v>
      </c>
      <c r="O5" s="110" t="s">
        <v>77</v>
      </c>
    </row>
    <row r="6" spans="2:15" x14ac:dyDescent="0.2">
      <c r="B6" s="78">
        <v>1</v>
      </c>
      <c r="C6" s="29">
        <f>メイン!G28</f>
        <v>1444160</v>
      </c>
      <c r="D6" s="29">
        <f>比較1!G28</f>
        <v>1444160</v>
      </c>
      <c r="E6" s="146">
        <f>比較2!G28</f>
        <v>1444160</v>
      </c>
      <c r="G6" s="78">
        <v>1</v>
      </c>
      <c r="H6" s="187">
        <f>IF(C6="","",IF(メイン!D28="","",SUMIF(メイン!O:O,メイン!B28,メイン!T:T))/10000)</f>
        <v>31.514900000000001</v>
      </c>
      <c r="I6" s="29">
        <f>IF(D6="","",IF(比較1!D28="","",SUMIF(比較1!O:O,比較1!B28,比較1!T:T))/10000)</f>
        <v>31.514900000000001</v>
      </c>
      <c r="J6" s="146">
        <f>IF(E6="","",IF(比較2!D28="","",SUMIF(比較2!O:O,比較2!B28,比較2!T:T))/10000)</f>
        <v>31.514900000000001</v>
      </c>
      <c r="L6" s="78">
        <v>1</v>
      </c>
      <c r="M6" s="187">
        <f>H6</f>
        <v>31.514900000000001</v>
      </c>
      <c r="N6" s="187">
        <f t="shared" ref="N6:O6" si="0">I6</f>
        <v>31.514900000000001</v>
      </c>
      <c r="O6" s="187">
        <f t="shared" si="0"/>
        <v>31.514900000000001</v>
      </c>
    </row>
    <row r="7" spans="2:15" x14ac:dyDescent="0.2">
      <c r="B7" s="134">
        <v>2</v>
      </c>
      <c r="C7" s="76">
        <f>メイン!G29</f>
        <v>1439160</v>
      </c>
      <c r="D7" s="76">
        <f>比較1!G29</f>
        <v>1439160</v>
      </c>
      <c r="E7" s="84">
        <f>比較2!G29</f>
        <v>1439160</v>
      </c>
      <c r="G7" s="134">
        <v>2</v>
      </c>
      <c r="H7" s="76">
        <f>IF(C7="","",IF(メイン!D29="","",SUMIF(メイン!O:O,メイン!B29,メイン!T:T))/10000)</f>
        <v>30.726600000000001</v>
      </c>
      <c r="I7" s="76">
        <f>IF(D7="","",IF(比較1!D29="","",SUMIF(比較1!O:O,比較1!B29,比較1!T:T))/10000)</f>
        <v>30.726600000000001</v>
      </c>
      <c r="J7" s="84">
        <f>IF(E7="","",IF(比較2!D29="","",SUMIF(比較2!O:O,比較2!B29,比較2!T:T))/10000)</f>
        <v>30.726600000000001</v>
      </c>
      <c r="L7" s="134">
        <v>2</v>
      </c>
      <c r="M7" s="76">
        <f>M6+IF(H7="",0,H7)</f>
        <v>62.241500000000002</v>
      </c>
      <c r="N7" s="76">
        <f t="shared" ref="N7:O7" si="1">N6+IF(I7="",0,I7)</f>
        <v>62.241500000000002</v>
      </c>
      <c r="O7" s="76">
        <f t="shared" si="1"/>
        <v>62.241500000000002</v>
      </c>
    </row>
    <row r="8" spans="2:15" x14ac:dyDescent="0.2">
      <c r="B8" s="132">
        <v>3</v>
      </c>
      <c r="C8" s="11">
        <f>メイン!G30</f>
        <v>1434060</v>
      </c>
      <c r="D8" s="11">
        <f>比較1!G30</f>
        <v>1434060</v>
      </c>
      <c r="E8" s="133">
        <f>比較2!G30</f>
        <v>1434060</v>
      </c>
      <c r="G8" s="132">
        <v>3</v>
      </c>
      <c r="H8" s="11">
        <f>IF(C8="","",IF(メイン!D30="","",SUMIF(メイン!O:O,メイン!B30,メイン!T:T))/10000)</f>
        <v>29.9315</v>
      </c>
      <c r="I8" s="11">
        <f>IF(D8="","",IF(比較1!D30="","",SUMIF(比較1!O:O,比較1!B30,比較1!T:T))/10000)</f>
        <v>29.9315</v>
      </c>
      <c r="J8" s="133">
        <f>IF(E8="","",IF(比較2!D30="","",SUMIF(比較2!O:O,比較2!B30,比較2!T:T))/10000)</f>
        <v>29.9315</v>
      </c>
      <c r="L8" s="132">
        <v>3</v>
      </c>
      <c r="M8" s="11">
        <f t="shared" ref="M8:M40" si="2">M7+IF(H8="",0,H8)</f>
        <v>92.173000000000002</v>
      </c>
      <c r="N8" s="11">
        <f t="shared" ref="N8:N40" si="3">N7+IF(I8="",0,I8)</f>
        <v>92.173000000000002</v>
      </c>
      <c r="O8" s="133">
        <f t="shared" ref="O8:O40" si="4">O7+IF(J8="",0,J8)</f>
        <v>92.173000000000002</v>
      </c>
    </row>
    <row r="9" spans="2:15" x14ac:dyDescent="0.2">
      <c r="B9" s="134">
        <v>4</v>
      </c>
      <c r="C9" s="76">
        <f>メイン!G31</f>
        <v>1428860</v>
      </c>
      <c r="D9" s="76">
        <f>比較1!G31</f>
        <v>1428860</v>
      </c>
      <c r="E9" s="84">
        <f>比較2!G31</f>
        <v>1428860</v>
      </c>
      <c r="G9" s="134">
        <v>4</v>
      </c>
      <c r="H9" s="76">
        <f>IF(C9="","",IF(メイン!D31="","",SUMIF(メイン!O:O,メイン!B31,メイン!T:T))/10000)</f>
        <v>29.1297</v>
      </c>
      <c r="I9" s="76">
        <f>IF(D9="","",IF(比較1!D31="","",SUMIF(比較1!O:O,比較1!B31,比較1!T:T))/10000)</f>
        <v>29.1297</v>
      </c>
      <c r="J9" s="84">
        <f>IF(E9="","",IF(比較2!D31="","",SUMIF(比較2!O:O,比較2!B31,比較2!T:T))/10000)</f>
        <v>29.1297</v>
      </c>
      <c r="L9" s="134">
        <v>4</v>
      </c>
      <c r="M9" s="76">
        <f t="shared" si="2"/>
        <v>121.3027</v>
      </c>
      <c r="N9" s="76">
        <f t="shared" si="3"/>
        <v>121.3027</v>
      </c>
      <c r="O9" s="84">
        <f t="shared" si="4"/>
        <v>121.3027</v>
      </c>
    </row>
    <row r="10" spans="2:15" ht="13.5" thickBot="1" x14ac:dyDescent="0.25">
      <c r="B10" s="138">
        <v>5</v>
      </c>
      <c r="C10" s="178">
        <f>メイン!G32</f>
        <v>1423660</v>
      </c>
      <c r="D10" s="178">
        <f>比較1!G32</f>
        <v>1423660</v>
      </c>
      <c r="E10" s="180">
        <f>比較2!G32</f>
        <v>1423660</v>
      </c>
      <c r="G10" s="138">
        <v>5</v>
      </c>
      <c r="H10" s="178">
        <f>IF(C10="","",IF(メイン!D32="","",SUMIF(メイン!O:O,メイン!B32,メイン!T:T))/10000)</f>
        <v>28.320900000000002</v>
      </c>
      <c r="I10" s="178">
        <f>IF(D10="","",IF(比較1!D32="","",SUMIF(比較1!O:O,比較1!B32,比較1!T:T))/10000)</f>
        <v>28.320900000000002</v>
      </c>
      <c r="J10" s="180">
        <f>IF(E10="","",IF(比較2!D32="","",SUMIF(比較2!O:O,比較2!B32,比較2!T:T))/10000)</f>
        <v>28.320900000000002</v>
      </c>
      <c r="L10" s="138">
        <v>5</v>
      </c>
      <c r="M10" s="178">
        <f t="shared" si="2"/>
        <v>149.62360000000001</v>
      </c>
      <c r="N10" s="178">
        <f t="shared" si="3"/>
        <v>149.62360000000001</v>
      </c>
      <c r="O10" s="180">
        <f t="shared" si="4"/>
        <v>149.62360000000001</v>
      </c>
    </row>
    <row r="11" spans="2:15" x14ac:dyDescent="0.2">
      <c r="B11" s="79">
        <v>6</v>
      </c>
      <c r="C11" s="147">
        <f>メイン!G33</f>
        <v>1547292</v>
      </c>
      <c r="D11" s="147">
        <f>比較1!G33</f>
        <v>1547292</v>
      </c>
      <c r="E11" s="148">
        <f>比較2!G33</f>
        <v>1547292</v>
      </c>
      <c r="G11" s="79">
        <v>6</v>
      </c>
      <c r="H11" s="147">
        <f>IF(C11="","",IF(メイン!D33="","",SUMIF(メイン!O:O,メイン!B33,メイン!T:T))/10000)</f>
        <v>50.227499999999999</v>
      </c>
      <c r="I11" s="147">
        <f>IF(D11="","",IF(比較1!D33="","",SUMIF(比較1!O:O,比較1!B33,比較1!T:T))/10000)</f>
        <v>50.227499999999999</v>
      </c>
      <c r="J11" s="148">
        <f>IF(E11="","",IF(比較2!D33="","",SUMIF(比較2!O:O,比較2!B33,比較2!T:T))/10000)</f>
        <v>50.227499999999999</v>
      </c>
      <c r="L11" s="79">
        <v>6</v>
      </c>
      <c r="M11" s="147">
        <f t="shared" si="2"/>
        <v>199.8511</v>
      </c>
      <c r="N11" s="147">
        <f t="shared" si="3"/>
        <v>199.8511</v>
      </c>
      <c r="O11" s="148">
        <f t="shared" si="4"/>
        <v>199.8511</v>
      </c>
    </row>
    <row r="12" spans="2:15" x14ac:dyDescent="0.2">
      <c r="B12" s="132">
        <v>7</v>
      </c>
      <c r="C12" s="11">
        <f>メイン!G34</f>
        <v>1542592</v>
      </c>
      <c r="D12" s="11">
        <f>比較1!G34</f>
        <v>1542592</v>
      </c>
      <c r="E12" s="133">
        <f>比較2!G34</f>
        <v>1542592</v>
      </c>
      <c r="G12" s="132">
        <v>7</v>
      </c>
      <c r="H12" s="11">
        <f>IF(C12="","",IF(メイン!D34="","",SUMIF(メイン!O:O,メイン!B34,メイン!T:T))/10000)</f>
        <v>48.876199999999997</v>
      </c>
      <c r="I12" s="11">
        <f>IF(D12="","",IF(比較1!D34="","",SUMIF(比較1!O:O,比較1!B34,比較1!T:T))/10000)</f>
        <v>48.876199999999997</v>
      </c>
      <c r="J12" s="133">
        <f>IF(E12="","",IF(比較2!D34="","",SUMIF(比較2!O:O,比較2!B34,比較2!T:T))/10000)</f>
        <v>48.876199999999997</v>
      </c>
      <c r="L12" s="132">
        <v>7</v>
      </c>
      <c r="M12" s="11">
        <f t="shared" si="2"/>
        <v>248.72730000000001</v>
      </c>
      <c r="N12" s="11">
        <f t="shared" si="3"/>
        <v>248.72730000000001</v>
      </c>
      <c r="O12" s="133">
        <f t="shared" si="4"/>
        <v>248.72730000000001</v>
      </c>
    </row>
    <row r="13" spans="2:15" x14ac:dyDescent="0.2">
      <c r="B13" s="134">
        <v>8</v>
      </c>
      <c r="C13" s="76">
        <f>メイン!G35</f>
        <v>1537792</v>
      </c>
      <c r="D13" s="76">
        <f>比較1!G35</f>
        <v>1537792</v>
      </c>
      <c r="E13" s="84">
        <f>比較2!G35</f>
        <v>1537792</v>
      </c>
      <c r="G13" s="134">
        <v>8</v>
      </c>
      <c r="H13" s="76">
        <f>IF(C13="","",IF(メイン!D35="","",SUMIF(メイン!O:O,メイン!B35,メイン!T:T))/10000)</f>
        <v>47.503799999999998</v>
      </c>
      <c r="I13" s="76">
        <f>IF(D13="","",IF(比較1!D35="","",SUMIF(比較1!O:O,比較1!B35,比較1!T:T))/10000)</f>
        <v>47.503799999999998</v>
      </c>
      <c r="J13" s="84">
        <f>IF(E13="","",IF(比較2!D35="","",SUMIF(比較2!O:O,比較2!B35,比較2!T:T))/10000)</f>
        <v>47.503799999999998</v>
      </c>
      <c r="L13" s="134">
        <v>8</v>
      </c>
      <c r="M13" s="76">
        <f t="shared" si="2"/>
        <v>296.23110000000003</v>
      </c>
      <c r="N13" s="76">
        <f t="shared" si="3"/>
        <v>296.23110000000003</v>
      </c>
      <c r="O13" s="84">
        <f t="shared" si="4"/>
        <v>296.23110000000003</v>
      </c>
    </row>
    <row r="14" spans="2:15" x14ac:dyDescent="0.2">
      <c r="B14" s="132">
        <v>9</v>
      </c>
      <c r="C14" s="11">
        <f>メイン!G36</f>
        <v>1532892</v>
      </c>
      <c r="D14" s="11">
        <f>比較1!G36</f>
        <v>1532892</v>
      </c>
      <c r="E14" s="133">
        <f>比較2!G36</f>
        <v>1532892</v>
      </c>
      <c r="G14" s="132">
        <v>9</v>
      </c>
      <c r="H14" s="11">
        <f>IF(C14="","",IF(メイン!D36="","",SUMIF(メイン!O:O,メイン!B36,メイン!T:T))/10000)</f>
        <v>46.110300000000002</v>
      </c>
      <c r="I14" s="11">
        <f>IF(D14="","",IF(比較1!D36="","",SUMIF(比較1!O:O,比較1!B36,比較1!T:T))/10000)</f>
        <v>46.110300000000002</v>
      </c>
      <c r="J14" s="133">
        <f>IF(E14="","",IF(比較2!D36="","",SUMIF(比較2!O:O,比較2!B36,比較2!T:T))/10000)</f>
        <v>46.110300000000002</v>
      </c>
      <c r="L14" s="132">
        <v>9</v>
      </c>
      <c r="M14" s="11">
        <f t="shared" si="2"/>
        <v>342.34140000000002</v>
      </c>
      <c r="N14" s="11">
        <f t="shared" si="3"/>
        <v>342.34140000000002</v>
      </c>
      <c r="O14" s="133">
        <f t="shared" si="4"/>
        <v>342.34140000000002</v>
      </c>
    </row>
    <row r="15" spans="2:15" ht="13.5" thickBot="1" x14ac:dyDescent="0.25">
      <c r="B15" s="137">
        <v>10</v>
      </c>
      <c r="C15" s="179">
        <f>メイン!G37</f>
        <v>1527892</v>
      </c>
      <c r="D15" s="179">
        <f>比較1!G37</f>
        <v>1527892</v>
      </c>
      <c r="E15" s="181">
        <f>比較2!G37</f>
        <v>1527892</v>
      </c>
      <c r="G15" s="137">
        <v>10</v>
      </c>
      <c r="H15" s="179">
        <f>IF(C15="","",IF(メイン!D37="","",SUMIF(メイン!O:O,メイン!B37,メイン!T:T))/10000)</f>
        <v>44.694699999999997</v>
      </c>
      <c r="I15" s="179">
        <f>IF(D15="","",IF(比較1!D37="","",SUMIF(比較1!O:O,比較1!B37,比較1!T:T))/10000)</f>
        <v>44.694699999999997</v>
      </c>
      <c r="J15" s="181">
        <f>IF(E15="","",IF(比較2!D37="","",SUMIF(比較2!O:O,比較2!B37,比較2!T:T))/10000)</f>
        <v>44.694699999999997</v>
      </c>
      <c r="L15" s="137">
        <v>10</v>
      </c>
      <c r="M15" s="179">
        <f t="shared" si="2"/>
        <v>387.03610000000003</v>
      </c>
      <c r="N15" s="179">
        <f t="shared" si="3"/>
        <v>387.03610000000003</v>
      </c>
      <c r="O15" s="181">
        <f t="shared" si="4"/>
        <v>387.03610000000003</v>
      </c>
    </row>
    <row r="16" spans="2:15" x14ac:dyDescent="0.2">
      <c r="B16" s="78">
        <v>11</v>
      </c>
      <c r="C16" s="29">
        <f>メイン!G38</f>
        <v>1522892</v>
      </c>
      <c r="D16" s="29">
        <f>比較1!G38</f>
        <v>1522892</v>
      </c>
      <c r="E16" s="146">
        <f>比較2!G38</f>
        <v>1522892</v>
      </c>
      <c r="G16" s="78">
        <v>11</v>
      </c>
      <c r="H16" s="29">
        <f>IF(C16="","",IF(メイン!D38="","",SUMIF(メイン!O:O,メイン!B38,メイン!T:T))/10000)</f>
        <v>43.256999999999998</v>
      </c>
      <c r="I16" s="29">
        <f>IF(D16="","",IF(比較1!D38="","",SUMIF(比較1!O:O,比較1!B38,比較1!T:T))/10000)</f>
        <v>43.256999999999998</v>
      </c>
      <c r="J16" s="146">
        <f>IF(E16="","",IF(比較2!D38="","",SUMIF(比較2!O:O,比較2!B38,比較2!T:T))/10000)</f>
        <v>43.256999999999998</v>
      </c>
      <c r="L16" s="78">
        <v>11</v>
      </c>
      <c r="M16" s="29">
        <f t="shared" si="2"/>
        <v>430.29310000000004</v>
      </c>
      <c r="N16" s="29">
        <f t="shared" si="3"/>
        <v>430.29310000000004</v>
      </c>
      <c r="O16" s="146">
        <f t="shared" si="4"/>
        <v>430.29310000000004</v>
      </c>
    </row>
    <row r="17" spans="2:15" x14ac:dyDescent="0.2">
      <c r="B17" s="134">
        <v>12</v>
      </c>
      <c r="C17" s="76">
        <f>メイン!G39</f>
        <v>1517792</v>
      </c>
      <c r="D17" s="76">
        <f>比較1!G39</f>
        <v>1517792</v>
      </c>
      <c r="E17" s="84">
        <f>比較2!G39</f>
        <v>1517792</v>
      </c>
      <c r="G17" s="134">
        <v>12</v>
      </c>
      <c r="H17" s="76">
        <f>IF(C17="","",IF(メイン!D39="","",SUMIF(メイン!O:O,メイン!B39,メイン!T:T))/10000)</f>
        <v>41.796999999999997</v>
      </c>
      <c r="I17" s="76">
        <f>IF(D17="","",IF(比較1!D39="","",SUMIF(比較1!O:O,比較1!B39,比較1!T:T))/10000)</f>
        <v>41.796999999999997</v>
      </c>
      <c r="J17" s="84">
        <f>IF(E17="","",IF(比較2!D39="","",SUMIF(比較2!O:O,比較2!B39,比較2!T:T))/10000)</f>
        <v>41.796999999999997</v>
      </c>
      <c r="L17" s="134">
        <v>12</v>
      </c>
      <c r="M17" s="76">
        <f t="shared" si="2"/>
        <v>472.09010000000001</v>
      </c>
      <c r="N17" s="76">
        <f t="shared" si="3"/>
        <v>472.09010000000001</v>
      </c>
      <c r="O17" s="84">
        <f t="shared" si="4"/>
        <v>472.09010000000001</v>
      </c>
    </row>
    <row r="18" spans="2:15" x14ac:dyDescent="0.2">
      <c r="B18" s="132">
        <v>13</v>
      </c>
      <c r="C18" s="11">
        <f>メイン!G40</f>
        <v>1512592</v>
      </c>
      <c r="D18" s="11">
        <f>比較1!G40</f>
        <v>1512592</v>
      </c>
      <c r="E18" s="133">
        <f>比較2!G40</f>
        <v>1512592</v>
      </c>
      <c r="G18" s="132">
        <v>13</v>
      </c>
      <c r="H18" s="11">
        <f>IF(C18="","",IF(メイン!D40="","",SUMIF(メイン!O:O,メイン!B40,メイン!T:T))/10000)</f>
        <v>40.314</v>
      </c>
      <c r="I18" s="11">
        <f>IF(D18="","",IF(比較1!D40="","",SUMIF(比較1!O:O,比較1!B40,比較1!T:T))/10000)</f>
        <v>40.314</v>
      </c>
      <c r="J18" s="133">
        <f>IF(E18="","",IF(比較2!D40="","",SUMIF(比較2!O:O,比較2!B40,比較2!T:T))/10000)</f>
        <v>40.314</v>
      </c>
      <c r="L18" s="132">
        <v>13</v>
      </c>
      <c r="M18" s="11">
        <f t="shared" si="2"/>
        <v>512.40409999999997</v>
      </c>
      <c r="N18" s="11">
        <f t="shared" si="3"/>
        <v>512.40409999999997</v>
      </c>
      <c r="O18" s="133">
        <f t="shared" si="4"/>
        <v>512.40409999999997</v>
      </c>
    </row>
    <row r="19" spans="2:15" x14ac:dyDescent="0.2">
      <c r="B19" s="134">
        <v>14</v>
      </c>
      <c r="C19" s="76">
        <f>メイン!G41</f>
        <v>1507292</v>
      </c>
      <c r="D19" s="76">
        <f>比較1!G41</f>
        <v>1507292</v>
      </c>
      <c r="E19" s="84">
        <f>比較2!G41</f>
        <v>1507292</v>
      </c>
      <c r="G19" s="134">
        <v>14</v>
      </c>
      <c r="H19" s="76">
        <f>IF(C19="","",IF(メイン!D41="","",SUMIF(メイン!O:O,メイン!B41,メイン!T:T))/10000)</f>
        <v>38.808</v>
      </c>
      <c r="I19" s="76">
        <f>IF(D19="","",IF(比較1!D41="","",SUMIF(比較1!O:O,比較1!B41,比較1!T:T))/10000)</f>
        <v>38.808</v>
      </c>
      <c r="J19" s="84">
        <f>IF(E19="","",IF(比較2!D41="","",SUMIF(比較2!O:O,比較2!B41,比較2!T:T))/10000)</f>
        <v>38.808</v>
      </c>
      <c r="L19" s="134">
        <v>14</v>
      </c>
      <c r="M19" s="76">
        <f t="shared" si="2"/>
        <v>551.21209999999996</v>
      </c>
      <c r="N19" s="76">
        <f t="shared" si="3"/>
        <v>551.21209999999996</v>
      </c>
      <c r="O19" s="84">
        <f t="shared" si="4"/>
        <v>551.21209999999996</v>
      </c>
    </row>
    <row r="20" spans="2:15" ht="13.5" thickBot="1" x14ac:dyDescent="0.25">
      <c r="B20" s="138">
        <v>15</v>
      </c>
      <c r="C20" s="178">
        <f>メイン!G42</f>
        <v>1501892</v>
      </c>
      <c r="D20" s="178">
        <f>比較1!G42</f>
        <v>1501892</v>
      </c>
      <c r="E20" s="180">
        <f>比較2!G42</f>
        <v>1501892</v>
      </c>
      <c r="G20" s="138">
        <v>15</v>
      </c>
      <c r="H20" s="178">
        <f>IF(C20="","",IF(メイン!D42="","",SUMIF(メイン!O:O,メイン!B42,メイン!T:T))/10000)</f>
        <v>37.278399999999998</v>
      </c>
      <c r="I20" s="178">
        <f>IF(D20="","",IF(比較1!D42="","",SUMIF(比較1!O:O,比較1!B42,比較1!T:T))/10000)</f>
        <v>37.278399999999998</v>
      </c>
      <c r="J20" s="180">
        <f>IF(E20="","",IF(比較2!D42="","",SUMIF(比較2!O:O,比較2!B42,比較2!T:T))/10000)</f>
        <v>37.278399999999998</v>
      </c>
      <c r="L20" s="138">
        <v>15</v>
      </c>
      <c r="M20" s="178">
        <f t="shared" si="2"/>
        <v>588.4905</v>
      </c>
      <c r="N20" s="178">
        <f t="shared" si="3"/>
        <v>588.4905</v>
      </c>
      <c r="O20" s="180">
        <f t="shared" si="4"/>
        <v>588.4905</v>
      </c>
    </row>
    <row r="21" spans="2:15" x14ac:dyDescent="0.2">
      <c r="B21" s="79">
        <v>16</v>
      </c>
      <c r="C21" s="147">
        <f>メイン!G43</f>
        <v>1496492</v>
      </c>
      <c r="D21" s="147">
        <f>比較1!G43</f>
        <v>1496492</v>
      </c>
      <c r="E21" s="148">
        <f>比較2!G43</f>
        <v>1496492</v>
      </c>
      <c r="G21" s="79">
        <v>16</v>
      </c>
      <c r="H21" s="147">
        <f>IF(C21="","",IF(メイン!D43="","",SUMIF(メイン!O:O,メイン!B43,メイン!T:T))/10000)</f>
        <v>35.724800000000002</v>
      </c>
      <c r="I21" s="147">
        <f>IF(D21="","",IF(比較1!D43="","",SUMIF(比較1!O:O,比較1!B43,比較1!T:T))/10000)</f>
        <v>35.724800000000002</v>
      </c>
      <c r="J21" s="148">
        <f>IF(E21="","",IF(比較2!D43="","",SUMIF(比較2!O:O,比較2!B43,比較2!T:T))/10000)</f>
        <v>35.724800000000002</v>
      </c>
      <c r="L21" s="79">
        <v>16</v>
      </c>
      <c r="M21" s="147">
        <f t="shared" si="2"/>
        <v>624.21529999999996</v>
      </c>
      <c r="N21" s="147">
        <f t="shared" si="3"/>
        <v>624.21529999999996</v>
      </c>
      <c r="O21" s="148">
        <f t="shared" si="4"/>
        <v>624.21529999999996</v>
      </c>
    </row>
    <row r="22" spans="2:15" x14ac:dyDescent="0.2">
      <c r="B22" s="132">
        <v>17</v>
      </c>
      <c r="C22" s="11">
        <f>メイン!G44</f>
        <v>1490992</v>
      </c>
      <c r="D22" s="11">
        <f>比較1!G44</f>
        <v>1490992</v>
      </c>
      <c r="E22" s="133">
        <f>比較2!G44</f>
        <v>1490992</v>
      </c>
      <c r="G22" s="132">
        <v>17</v>
      </c>
      <c r="H22" s="11">
        <f>IF(C22="","",IF(メイン!D44="","",SUMIF(メイン!O:O,メイン!B44,メイン!T:T))/10000)</f>
        <v>34.147399999999998</v>
      </c>
      <c r="I22" s="11">
        <f>IF(D22="","",IF(比較1!D44="","",SUMIF(比較1!O:O,比較1!B44,比較1!T:T))/10000)</f>
        <v>34.147399999999998</v>
      </c>
      <c r="J22" s="133">
        <f>IF(E22="","",IF(比較2!D44="","",SUMIF(比較2!O:O,比較2!B44,比較2!T:T))/10000)</f>
        <v>34.147399999999998</v>
      </c>
      <c r="L22" s="132">
        <v>17</v>
      </c>
      <c r="M22" s="11">
        <f t="shared" si="2"/>
        <v>658.3626999999999</v>
      </c>
      <c r="N22" s="11">
        <f t="shared" si="3"/>
        <v>658.3626999999999</v>
      </c>
      <c r="O22" s="133">
        <f t="shared" si="4"/>
        <v>658.3626999999999</v>
      </c>
    </row>
    <row r="23" spans="2:15" x14ac:dyDescent="0.2">
      <c r="B23" s="134">
        <v>18</v>
      </c>
      <c r="C23" s="76">
        <f>メイン!G45</f>
        <v>1485392</v>
      </c>
      <c r="D23" s="76">
        <f>比較1!G45</f>
        <v>1485392</v>
      </c>
      <c r="E23" s="84">
        <f>比較2!G45</f>
        <v>1485392</v>
      </c>
      <c r="G23" s="134">
        <v>18</v>
      </c>
      <c r="H23" s="76">
        <f>IF(C23="","",IF(メイン!D45="","",SUMIF(メイン!O:O,メイン!B45,メイン!T:T))/10000)</f>
        <v>32.545099999999998</v>
      </c>
      <c r="I23" s="76">
        <f>IF(D23="","",IF(比較1!D45="","",SUMIF(比較1!O:O,比較1!B45,比較1!T:T))/10000)</f>
        <v>32.545099999999998</v>
      </c>
      <c r="J23" s="84">
        <f>IF(E23="","",IF(比較2!D45="","",SUMIF(比較2!O:O,比較2!B45,比較2!T:T))/10000)</f>
        <v>32.545099999999998</v>
      </c>
      <c r="L23" s="134">
        <v>18</v>
      </c>
      <c r="M23" s="76">
        <f t="shared" si="2"/>
        <v>690.90779999999995</v>
      </c>
      <c r="N23" s="76">
        <f t="shared" si="3"/>
        <v>690.90779999999995</v>
      </c>
      <c r="O23" s="84">
        <f t="shared" si="4"/>
        <v>690.90779999999995</v>
      </c>
    </row>
    <row r="24" spans="2:15" x14ac:dyDescent="0.2">
      <c r="B24" s="132">
        <v>19</v>
      </c>
      <c r="C24" s="11">
        <f>メイン!G46</f>
        <v>1479692</v>
      </c>
      <c r="D24" s="11">
        <f>比較1!G46</f>
        <v>1479692</v>
      </c>
      <c r="E24" s="133">
        <f>比較2!G46</f>
        <v>1479692</v>
      </c>
      <c r="G24" s="132">
        <v>19</v>
      </c>
      <c r="H24" s="11">
        <f>IF(C24="","",IF(メイン!D46="","",SUMIF(メイン!O:O,メイン!B46,メイン!T:T))/10000)</f>
        <v>30.9178</v>
      </c>
      <c r="I24" s="11">
        <f>IF(D24="","",IF(比較1!D46="","",SUMIF(比較1!O:O,比較1!B46,比較1!T:T))/10000)</f>
        <v>30.9178</v>
      </c>
      <c r="J24" s="133">
        <f>IF(E24="","",IF(比較2!D46="","",SUMIF(比較2!O:O,比較2!B46,比較2!T:T))/10000)</f>
        <v>30.9178</v>
      </c>
      <c r="L24" s="132">
        <v>19</v>
      </c>
      <c r="M24" s="11">
        <f t="shared" si="2"/>
        <v>721.82559999999989</v>
      </c>
      <c r="N24" s="11">
        <f t="shared" si="3"/>
        <v>721.82559999999989</v>
      </c>
      <c r="O24" s="133">
        <f t="shared" si="4"/>
        <v>721.82559999999989</v>
      </c>
    </row>
    <row r="25" spans="2:15" ht="13.5" thickBot="1" x14ac:dyDescent="0.25">
      <c r="B25" s="137">
        <v>20</v>
      </c>
      <c r="C25" s="179">
        <f>メイン!G47</f>
        <v>1473892</v>
      </c>
      <c r="D25" s="179">
        <f>比較1!G47</f>
        <v>1473892</v>
      </c>
      <c r="E25" s="181">
        <f>比較2!G47</f>
        <v>1473892</v>
      </c>
      <c r="G25" s="137">
        <v>20</v>
      </c>
      <c r="H25" s="179">
        <f>IF(C25="","",IF(メイン!D47="","",SUMIF(メイン!O:O,メイン!B47,メイン!T:T))/10000)</f>
        <v>29.265000000000001</v>
      </c>
      <c r="I25" s="179">
        <f>IF(D25="","",IF(比較1!D47="","",SUMIF(比較1!O:O,比較1!B47,比較1!T:T))/10000)</f>
        <v>29.265000000000001</v>
      </c>
      <c r="J25" s="181">
        <f>IF(E25="","",IF(比較2!D47="","",SUMIF(比較2!O:O,比較2!B47,比較2!T:T))/10000)</f>
        <v>29.265000000000001</v>
      </c>
      <c r="L25" s="137">
        <v>20</v>
      </c>
      <c r="M25" s="179">
        <f t="shared" si="2"/>
        <v>751.09059999999988</v>
      </c>
      <c r="N25" s="179">
        <f t="shared" si="3"/>
        <v>751.09059999999988</v>
      </c>
      <c r="O25" s="181">
        <f t="shared" si="4"/>
        <v>751.09059999999988</v>
      </c>
    </row>
    <row r="26" spans="2:15" x14ac:dyDescent="0.2">
      <c r="B26" s="78">
        <v>21</v>
      </c>
      <c r="C26" s="29">
        <f>メイン!G48</f>
        <v>1497908</v>
      </c>
      <c r="D26" s="29">
        <f>比較1!G48</f>
        <v>1497908</v>
      </c>
      <c r="E26" s="146">
        <f>比較2!G48</f>
        <v>1497908</v>
      </c>
      <c r="G26" s="78">
        <v>21</v>
      </c>
      <c r="H26" s="29">
        <f>IF(C26="","",IF(メイン!D48="","",SUMIF(メイン!O:O,メイン!B48,メイン!T:T))/10000)</f>
        <v>32.946399999999997</v>
      </c>
      <c r="I26" s="29">
        <f>IF(D26="","",IF(比較1!D48="","",SUMIF(比較1!O:O,比較1!B48,比較1!T:T))/10000)</f>
        <v>32.946399999999997</v>
      </c>
      <c r="J26" s="146">
        <f>IF(E26="","",IF(比較2!D48="","",SUMIF(比較2!O:O,比較2!B48,比較2!T:T))/10000)</f>
        <v>32.946399999999997</v>
      </c>
      <c r="L26" s="78">
        <v>21</v>
      </c>
      <c r="M26" s="29">
        <f t="shared" si="2"/>
        <v>784.03699999999992</v>
      </c>
      <c r="N26" s="29">
        <f t="shared" si="3"/>
        <v>784.03699999999992</v>
      </c>
      <c r="O26" s="146">
        <f t="shared" si="4"/>
        <v>784.03699999999992</v>
      </c>
    </row>
    <row r="27" spans="2:15" x14ac:dyDescent="0.2">
      <c r="B27" s="134">
        <v>22</v>
      </c>
      <c r="C27" s="76">
        <f>メイン!G49</f>
        <v>1492008</v>
      </c>
      <c r="D27" s="76">
        <f>比較1!G49</f>
        <v>1492008</v>
      </c>
      <c r="E27" s="84">
        <f>比較2!G49</f>
        <v>1492008</v>
      </c>
      <c r="G27" s="134">
        <v>22</v>
      </c>
      <c r="H27" s="76">
        <f>IF(C27="","",IF(メイン!D49="","",SUMIF(メイン!O:O,メイン!B49,メイン!T:T))/10000)</f>
        <v>30.953199999999999</v>
      </c>
      <c r="I27" s="76">
        <f>IF(D27="","",IF(比較1!D49="","",SUMIF(比較1!O:O,比較1!B49,比較1!T:T))/10000)</f>
        <v>30.953199999999999</v>
      </c>
      <c r="J27" s="84">
        <f>IF(E27="","",IF(比較2!D49="","",SUMIF(比較2!O:O,比較2!B49,比較2!T:T))/10000)</f>
        <v>30.953199999999999</v>
      </c>
      <c r="L27" s="134">
        <v>22</v>
      </c>
      <c r="M27" s="76">
        <f t="shared" si="2"/>
        <v>814.99019999999996</v>
      </c>
      <c r="N27" s="76">
        <f t="shared" si="3"/>
        <v>814.99019999999996</v>
      </c>
      <c r="O27" s="84">
        <f t="shared" si="4"/>
        <v>814.99019999999996</v>
      </c>
    </row>
    <row r="28" spans="2:15" x14ac:dyDescent="0.2">
      <c r="B28" s="132">
        <v>23</v>
      </c>
      <c r="C28" s="11">
        <f>メイン!G50</f>
        <v>1486108</v>
      </c>
      <c r="D28" s="11">
        <f>比較1!G50</f>
        <v>1486108</v>
      </c>
      <c r="E28" s="133">
        <f>比較2!G50</f>
        <v>1486108</v>
      </c>
      <c r="G28" s="132">
        <v>23</v>
      </c>
      <c r="H28" s="11">
        <f>IF(C28="","",IF(メイン!D50="","",SUMIF(メイン!O:O,メイン!B50,メイン!T:T))/10000)</f>
        <v>28.922799999999999</v>
      </c>
      <c r="I28" s="11">
        <f>IF(D28="","",IF(比較1!D50="","",SUMIF(比較1!O:O,比較1!B50,比較1!T:T))/10000)</f>
        <v>28.922799999999999</v>
      </c>
      <c r="J28" s="133">
        <f>IF(E28="","",IF(比較2!D50="","",SUMIF(比較2!O:O,比較2!B50,比較2!T:T))/10000)</f>
        <v>28.922799999999999</v>
      </c>
      <c r="L28" s="132">
        <v>23</v>
      </c>
      <c r="M28" s="11">
        <f t="shared" si="2"/>
        <v>843.91300000000001</v>
      </c>
      <c r="N28" s="11">
        <f t="shared" si="3"/>
        <v>843.91300000000001</v>
      </c>
      <c r="O28" s="133">
        <f t="shared" si="4"/>
        <v>843.91300000000001</v>
      </c>
    </row>
    <row r="29" spans="2:15" x14ac:dyDescent="0.2">
      <c r="B29" s="134">
        <v>24</v>
      </c>
      <c r="C29" s="76">
        <f>メイン!G51</f>
        <v>1480008</v>
      </c>
      <c r="D29" s="76">
        <f>比較1!G51</f>
        <v>1480008</v>
      </c>
      <c r="E29" s="84">
        <f>比較2!G51</f>
        <v>1480008</v>
      </c>
      <c r="G29" s="134">
        <v>24</v>
      </c>
      <c r="H29" s="76">
        <f>IF(C29="","",IF(メイン!D51="","",SUMIF(メイン!O:O,メイン!B51,メイン!T:T))/10000)</f>
        <v>26.854199999999999</v>
      </c>
      <c r="I29" s="76">
        <f>IF(D29="","",IF(比較1!D51="","",SUMIF(比較1!O:O,比較1!B51,比較1!T:T))/10000)</f>
        <v>26.854199999999999</v>
      </c>
      <c r="J29" s="84">
        <f>IF(E29="","",IF(比較2!D51="","",SUMIF(比較2!O:O,比較2!B51,比較2!T:T))/10000)</f>
        <v>26.854199999999999</v>
      </c>
      <c r="L29" s="134">
        <v>24</v>
      </c>
      <c r="M29" s="76">
        <f t="shared" si="2"/>
        <v>870.7672</v>
      </c>
      <c r="N29" s="76">
        <f t="shared" si="3"/>
        <v>870.7672</v>
      </c>
      <c r="O29" s="84">
        <f t="shared" si="4"/>
        <v>870.7672</v>
      </c>
    </row>
    <row r="30" spans="2:15" ht="13.5" thickBot="1" x14ac:dyDescent="0.25">
      <c r="B30" s="138">
        <v>25</v>
      </c>
      <c r="C30" s="178">
        <f>メイン!G52</f>
        <v>1473808</v>
      </c>
      <c r="D30" s="178">
        <f>比較1!G52</f>
        <v>1473808</v>
      </c>
      <c r="E30" s="180">
        <f>比較2!G52</f>
        <v>1473808</v>
      </c>
      <c r="G30" s="138">
        <v>25</v>
      </c>
      <c r="H30" s="178">
        <f>IF(C30="","",IF(メイン!D52="","",SUMIF(メイン!O:O,メイン!B52,メイン!T:T))/10000)</f>
        <v>24.747299999999999</v>
      </c>
      <c r="I30" s="178">
        <f>IF(D30="","",IF(比較1!D52="","",SUMIF(比較1!O:O,比較1!B52,比較1!T:T))/10000)</f>
        <v>24.747299999999999</v>
      </c>
      <c r="J30" s="180">
        <f>IF(E30="","",IF(比較2!D52="","",SUMIF(比較2!O:O,比較2!B52,比較2!T:T))/10000)</f>
        <v>24.747299999999999</v>
      </c>
      <c r="L30" s="138">
        <v>25</v>
      </c>
      <c r="M30" s="178">
        <f t="shared" si="2"/>
        <v>895.5145</v>
      </c>
      <c r="N30" s="178">
        <f t="shared" si="3"/>
        <v>895.5145</v>
      </c>
      <c r="O30" s="180">
        <f t="shared" si="4"/>
        <v>895.5145</v>
      </c>
    </row>
    <row r="31" spans="2:15" x14ac:dyDescent="0.2">
      <c r="B31" s="79">
        <v>26</v>
      </c>
      <c r="C31" s="147">
        <f>メイン!G53</f>
        <v>1467608</v>
      </c>
      <c r="D31" s="147">
        <f>比較1!G53</f>
        <v>1467608</v>
      </c>
      <c r="E31" s="148">
        <f>比較2!G53</f>
        <v>1467608</v>
      </c>
      <c r="G31" s="79">
        <v>26</v>
      </c>
      <c r="H31" s="147">
        <f>IF(C31="","",IF(メイン!D53="","",SUMIF(メイン!O:O,メイン!B53,メイン!T:T))/10000)</f>
        <v>22.601099999999999</v>
      </c>
      <c r="I31" s="147">
        <f>IF(D31="","",IF(比較1!D53="","",SUMIF(比較1!O:O,比較1!B53,比較1!T:T))/10000)</f>
        <v>22.601099999999999</v>
      </c>
      <c r="J31" s="148">
        <f>IF(E31="","",IF(比較2!D53="","",SUMIF(比較2!O:O,比較2!B53,比較2!T:T))/10000)</f>
        <v>22.601099999999999</v>
      </c>
      <c r="L31" s="79">
        <v>26</v>
      </c>
      <c r="M31" s="147">
        <f t="shared" si="2"/>
        <v>918.11559999999997</v>
      </c>
      <c r="N31" s="147">
        <f t="shared" si="3"/>
        <v>918.11559999999997</v>
      </c>
      <c r="O31" s="148">
        <f t="shared" si="4"/>
        <v>918.11559999999997</v>
      </c>
    </row>
    <row r="32" spans="2:15" x14ac:dyDescent="0.2">
      <c r="B32" s="132">
        <v>27</v>
      </c>
      <c r="C32" s="11">
        <f>メイン!G54</f>
        <v>1461108</v>
      </c>
      <c r="D32" s="11">
        <f>比較1!G54</f>
        <v>1461108</v>
      </c>
      <c r="E32" s="133">
        <f>比較2!G54</f>
        <v>1461108</v>
      </c>
      <c r="G32" s="132">
        <v>27</v>
      </c>
      <c r="H32" s="11">
        <f>IF(C32="","",IF(メイン!D54="","",SUMIF(メイン!O:O,メイン!B54,メイン!T:T))/10000)</f>
        <v>20.4148</v>
      </c>
      <c r="I32" s="11">
        <f>IF(D32="","",IF(比較1!D54="","",SUMIF(比較1!O:O,比較1!B54,比較1!T:T))/10000)</f>
        <v>20.4148</v>
      </c>
      <c r="J32" s="133">
        <f>IF(E32="","",IF(比較2!D54="","",SUMIF(比較2!O:O,比較2!B54,比較2!T:T))/10000)</f>
        <v>20.4148</v>
      </c>
      <c r="L32" s="132">
        <v>27</v>
      </c>
      <c r="M32" s="11">
        <f t="shared" si="2"/>
        <v>938.53039999999999</v>
      </c>
      <c r="N32" s="11">
        <f t="shared" si="3"/>
        <v>938.53039999999999</v>
      </c>
      <c r="O32" s="133">
        <f t="shared" si="4"/>
        <v>938.53039999999999</v>
      </c>
    </row>
    <row r="33" spans="2:15" x14ac:dyDescent="0.2">
      <c r="B33" s="134">
        <v>28</v>
      </c>
      <c r="C33" s="76">
        <f>メイン!G55</f>
        <v>1454608</v>
      </c>
      <c r="D33" s="76">
        <f>比較1!G55</f>
        <v>1454608</v>
      </c>
      <c r="E33" s="84">
        <f>比較2!G55</f>
        <v>1454608</v>
      </c>
      <c r="G33" s="134">
        <v>28</v>
      </c>
      <c r="H33" s="76">
        <f>IF(C33="","",IF(メイン!D55="","",SUMIF(メイン!O:O,メイン!B55,メイン!T:T))/10000)</f>
        <v>18.187799999999999</v>
      </c>
      <c r="I33" s="76">
        <f>IF(D33="","",IF(比較1!D55="","",SUMIF(比較1!O:O,比較1!B55,比較1!T:T))/10000)</f>
        <v>18.187799999999999</v>
      </c>
      <c r="J33" s="84">
        <f>IF(E33="","",IF(比較2!D55="","",SUMIF(比較2!O:O,比較2!B55,比較2!T:T))/10000)</f>
        <v>18.187799999999999</v>
      </c>
      <c r="L33" s="134">
        <v>28</v>
      </c>
      <c r="M33" s="76">
        <f t="shared" si="2"/>
        <v>956.71820000000002</v>
      </c>
      <c r="N33" s="76">
        <f t="shared" si="3"/>
        <v>956.71820000000002</v>
      </c>
      <c r="O33" s="84">
        <f t="shared" si="4"/>
        <v>956.71820000000002</v>
      </c>
    </row>
    <row r="34" spans="2:15" x14ac:dyDescent="0.2">
      <c r="B34" s="132">
        <v>29</v>
      </c>
      <c r="C34" s="11">
        <f>メイン!G56</f>
        <v>1448008</v>
      </c>
      <c r="D34" s="11">
        <f>比較1!G56</f>
        <v>1448008</v>
      </c>
      <c r="E34" s="133">
        <f>比較2!G56</f>
        <v>1448008</v>
      </c>
      <c r="G34" s="132">
        <v>29</v>
      </c>
      <c r="H34" s="11">
        <f>IF(C34="","",IF(メイン!D56="","",SUMIF(メイン!O:O,メイン!B56,メイン!T:T))/10000)</f>
        <v>15.919</v>
      </c>
      <c r="I34" s="11">
        <f>IF(D34="","",IF(比較1!D56="","",SUMIF(比較1!O:O,比較1!B56,比較1!T:T))/10000)</f>
        <v>15.919</v>
      </c>
      <c r="J34" s="133">
        <f>IF(E34="","",IF(比較2!D56="","",SUMIF(比較2!O:O,比較2!B56,比較2!T:T))/10000)</f>
        <v>15.919</v>
      </c>
      <c r="L34" s="132">
        <v>29</v>
      </c>
      <c r="M34" s="11">
        <f t="shared" si="2"/>
        <v>972.63720000000001</v>
      </c>
      <c r="N34" s="11">
        <f t="shared" si="3"/>
        <v>972.63720000000001</v>
      </c>
      <c r="O34" s="133">
        <f t="shared" si="4"/>
        <v>972.63720000000001</v>
      </c>
    </row>
    <row r="35" spans="2:15" ht="13.5" thickBot="1" x14ac:dyDescent="0.25">
      <c r="B35" s="137">
        <v>30</v>
      </c>
      <c r="C35" s="179">
        <f>メイン!G57</f>
        <v>1441208</v>
      </c>
      <c r="D35" s="179">
        <f>比較1!G57</f>
        <v>1441208</v>
      </c>
      <c r="E35" s="181">
        <f>比較2!G57</f>
        <v>1441208</v>
      </c>
      <c r="G35" s="137">
        <v>30</v>
      </c>
      <c r="H35" s="179">
        <f>IF(C35="","",IF(メイン!D57="","",SUMIF(メイン!O:O,メイン!B57,メイン!T:T))/10000)</f>
        <v>13.6082</v>
      </c>
      <c r="I35" s="179">
        <f>IF(D35="","",IF(比較1!D57="","",SUMIF(比較1!O:O,比較1!B57,比較1!T:T))/10000)</f>
        <v>13.6082</v>
      </c>
      <c r="J35" s="181">
        <f>IF(E35="","",IF(比較2!D57="","",SUMIF(比較2!O:O,比較2!B57,比較2!T:T))/10000)</f>
        <v>13.6082</v>
      </c>
      <c r="L35" s="137">
        <v>30</v>
      </c>
      <c r="M35" s="179">
        <f t="shared" si="2"/>
        <v>986.24540000000002</v>
      </c>
      <c r="N35" s="179">
        <f t="shared" si="3"/>
        <v>986.24540000000002</v>
      </c>
      <c r="O35" s="181">
        <f t="shared" si="4"/>
        <v>986.24540000000002</v>
      </c>
    </row>
    <row r="36" spans="2:15" x14ac:dyDescent="0.2">
      <c r="B36" s="142">
        <v>31</v>
      </c>
      <c r="C36" s="143">
        <f>メイン!G58</f>
        <v>1434320</v>
      </c>
      <c r="D36" s="143">
        <f>比較1!G58</f>
        <v>1434320</v>
      </c>
      <c r="E36" s="145">
        <f>比較2!G58</f>
        <v>1434320</v>
      </c>
      <c r="G36" s="142">
        <v>31</v>
      </c>
      <c r="H36" s="143">
        <f>IF(C36="","",IF(メイン!D58="","",SUMIF(メイン!O:O,メイン!B58,メイン!T:T))/10000)</f>
        <v>11.254099999999999</v>
      </c>
      <c r="I36" s="143">
        <f>IF(D36="","",IF(比較1!D58="","",SUMIF(比較1!O:O,比較1!B58,比較1!T:T))/10000)</f>
        <v>11.254099999999999</v>
      </c>
      <c r="J36" s="145">
        <f>IF(E36="","",IF(比較2!D58="","",SUMIF(比較2!O:O,比較2!B58,比較2!T:T))/10000)</f>
        <v>11.254099999999999</v>
      </c>
      <c r="L36" s="142">
        <v>31</v>
      </c>
      <c r="M36" s="143">
        <f t="shared" si="2"/>
        <v>997.49950000000001</v>
      </c>
      <c r="N36" s="143">
        <f t="shared" si="3"/>
        <v>997.49950000000001</v>
      </c>
      <c r="O36" s="145">
        <f t="shared" si="4"/>
        <v>997.49950000000001</v>
      </c>
    </row>
    <row r="37" spans="2:15" x14ac:dyDescent="0.2">
      <c r="B37" s="134">
        <v>32</v>
      </c>
      <c r="C37" s="76">
        <f>メイン!G59</f>
        <v>1427320</v>
      </c>
      <c r="D37" s="76">
        <f>比較1!G59</f>
        <v>1427320</v>
      </c>
      <c r="E37" s="84">
        <f>比較2!G59</f>
        <v>1427320</v>
      </c>
      <c r="G37" s="134">
        <v>32</v>
      </c>
      <c r="H37" s="76">
        <f>IF(C37="","",IF(メイン!D59="","",SUMIF(メイン!O:O,メイン!B59,メイン!T:T))/10000)</f>
        <v>8.8559999999999999</v>
      </c>
      <c r="I37" s="76">
        <f>IF(D37="","",IF(比較1!D59="","",SUMIF(比較1!O:O,比較1!B59,比較1!T:T))/10000)</f>
        <v>8.8559999999999999</v>
      </c>
      <c r="J37" s="84">
        <f>IF(E37="","",IF(比較2!D59="","",SUMIF(比較2!O:O,比較2!B59,比較2!T:T))/10000)</f>
        <v>8.8559999999999999</v>
      </c>
      <c r="L37" s="134">
        <v>32</v>
      </c>
      <c r="M37" s="76">
        <f t="shared" si="2"/>
        <v>1006.3555</v>
      </c>
      <c r="N37" s="76">
        <f t="shared" si="3"/>
        <v>1006.3555</v>
      </c>
      <c r="O37" s="84">
        <f t="shared" si="4"/>
        <v>1006.3555</v>
      </c>
    </row>
    <row r="38" spans="2:15" x14ac:dyDescent="0.2">
      <c r="B38" s="132">
        <v>33</v>
      </c>
      <c r="C38" s="11">
        <f>メイン!G60</f>
        <v>1420108</v>
      </c>
      <c r="D38" s="11">
        <f>比較1!G60</f>
        <v>1420108</v>
      </c>
      <c r="E38" s="133">
        <f>比較2!G60</f>
        <v>1420108</v>
      </c>
      <c r="G38" s="132">
        <v>33</v>
      </c>
      <c r="H38" s="11">
        <f>IF(C38="","",IF(メイン!D60="","",SUMIF(メイン!O:O,メイン!B60,メイン!T:T))/10000)</f>
        <v>6.4131999999999998</v>
      </c>
      <c r="I38" s="11">
        <f>IF(D38="","",IF(比較1!D60="","",SUMIF(比較1!O:O,比較1!B60,比較1!T:T))/10000)</f>
        <v>6.4131999999999998</v>
      </c>
      <c r="J38" s="133">
        <f>IF(E38="","",IF(比較2!D60="","",SUMIF(比較2!O:O,比較2!B60,比較2!T:T))/10000)</f>
        <v>6.4131999999999998</v>
      </c>
      <c r="L38" s="132">
        <v>33</v>
      </c>
      <c r="M38" s="11">
        <f t="shared" si="2"/>
        <v>1012.7687</v>
      </c>
      <c r="N38" s="11">
        <f t="shared" si="3"/>
        <v>1012.7687</v>
      </c>
      <c r="O38" s="133">
        <f t="shared" si="4"/>
        <v>1012.7687</v>
      </c>
    </row>
    <row r="39" spans="2:15" x14ac:dyDescent="0.2">
      <c r="B39" s="134">
        <v>34</v>
      </c>
      <c r="C39" s="76">
        <f>メイン!G61</f>
        <v>1412820</v>
      </c>
      <c r="D39" s="76">
        <f>比較1!G61</f>
        <v>1412820</v>
      </c>
      <c r="E39" s="84">
        <f>比較2!G61</f>
        <v>1412820</v>
      </c>
      <c r="G39" s="134">
        <v>34</v>
      </c>
      <c r="H39" s="76">
        <f>IF(C39="","",IF(メイン!D61="","",SUMIF(メイン!O:O,メイン!B61,メイン!T:T))/10000)</f>
        <v>3.9245999999999999</v>
      </c>
      <c r="I39" s="76">
        <f>IF(D39="","",IF(比較1!D61="","",SUMIF(比較1!O:O,比較1!B61,比較1!T:T))/10000)</f>
        <v>3.9245999999999999</v>
      </c>
      <c r="J39" s="84">
        <f>IF(E39="","",IF(比較2!D61="","",SUMIF(比較2!O:O,比較2!B61,比較2!T:T))/10000)</f>
        <v>3.9245999999999999</v>
      </c>
      <c r="L39" s="134">
        <v>34</v>
      </c>
      <c r="M39" s="76">
        <f t="shared" si="2"/>
        <v>1016.6933</v>
      </c>
      <c r="N39" s="76">
        <f t="shared" si="3"/>
        <v>1016.6933</v>
      </c>
      <c r="O39" s="84">
        <f t="shared" si="4"/>
        <v>1016.6933</v>
      </c>
    </row>
    <row r="40" spans="2:15" ht="13.5" thickBot="1" x14ac:dyDescent="0.25">
      <c r="B40" s="138">
        <v>35</v>
      </c>
      <c r="C40" s="178">
        <f>メイン!G62</f>
        <v>1405227</v>
      </c>
      <c r="D40" s="178">
        <f>比較1!G62</f>
        <v>1405227</v>
      </c>
      <c r="E40" s="180">
        <f>比較2!G62</f>
        <v>1405227</v>
      </c>
      <c r="G40" s="138">
        <v>35</v>
      </c>
      <c r="H40" s="178">
        <f>IF(C40="","",IF(メイン!D62="","",SUMIF(メイン!O:O,メイン!B62,メイン!T:T))/10000)</f>
        <v>1.3900999999999999</v>
      </c>
      <c r="I40" s="178">
        <f>IF(D40="","",IF(比較1!D62="","",SUMIF(比較1!O:O,比較1!B62,比較1!T:T))/10000)</f>
        <v>1.3900999999999999</v>
      </c>
      <c r="J40" s="180">
        <f>IF(E40="","",IF(比較2!D62="","",SUMIF(比較2!O:O,比較2!B62,比較2!T:T))/10000)</f>
        <v>1.3900999999999999</v>
      </c>
      <c r="L40" s="138">
        <v>35</v>
      </c>
      <c r="M40" s="178">
        <f t="shared" si="2"/>
        <v>1018.0834</v>
      </c>
      <c r="N40" s="178">
        <f t="shared" si="3"/>
        <v>1018.0834</v>
      </c>
      <c r="O40" s="180">
        <f t="shared" si="4"/>
        <v>1018.0834</v>
      </c>
    </row>
    <row r="43" spans="2:15" x14ac:dyDescent="0.2">
      <c r="G43" t="s">
        <v>7</v>
      </c>
    </row>
    <row r="44" spans="2:15" x14ac:dyDescent="0.2">
      <c r="F44" s="7" t="s">
        <v>75</v>
      </c>
      <c r="G44" s="188">
        <f>system!AD2/12</f>
        <v>35</v>
      </c>
    </row>
    <row r="45" spans="2:15" x14ac:dyDescent="0.2">
      <c r="F45" s="7" t="s">
        <v>74</v>
      </c>
      <c r="G45" s="189">
        <f>system2!AD2/12</f>
        <v>35</v>
      </c>
    </row>
    <row r="46" spans="2:15" x14ac:dyDescent="0.2">
      <c r="F46" s="7" t="s">
        <v>67</v>
      </c>
      <c r="G46" s="189">
        <f>system3!AD2/12</f>
        <v>35</v>
      </c>
    </row>
    <row r="47" spans="2:15" x14ac:dyDescent="0.2">
      <c r="E47" s="7" t="str">
        <f>IF(メイン!$C14="","",メイン!I14)</f>
        <v/>
      </c>
      <c r="F47" s="7"/>
    </row>
    <row r="48" spans="2:15" x14ac:dyDescent="0.2">
      <c r="E48" s="7" t="str">
        <f>IF(メイン!$C15="","",メイン!I15)</f>
        <v/>
      </c>
      <c r="F48" s="7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6"/>
  <sheetViews>
    <sheetView workbookViewId="0">
      <selection activeCell="H2" sqref="H2"/>
    </sheetView>
  </sheetViews>
  <sheetFormatPr defaultColWidth="8.90625" defaultRowHeight="13" x14ac:dyDescent="0.2"/>
  <cols>
    <col min="1" max="1" width="11.6328125" bestFit="1" customWidth="1"/>
  </cols>
  <sheetData>
    <row r="1" spans="1:10" x14ac:dyDescent="0.2">
      <c r="A1" t="s">
        <v>2</v>
      </c>
      <c r="B1" t="s">
        <v>27</v>
      </c>
      <c r="C1" t="s">
        <v>48</v>
      </c>
      <c r="D1" t="s">
        <v>50</v>
      </c>
      <c r="E1" t="s">
        <v>49</v>
      </c>
      <c r="F1" t="s">
        <v>44</v>
      </c>
      <c r="G1" t="s">
        <v>49</v>
      </c>
      <c r="H1" s="77" t="s">
        <v>62</v>
      </c>
      <c r="I1" t="s">
        <v>64</v>
      </c>
      <c r="J1" t="s">
        <v>63</v>
      </c>
    </row>
    <row r="2" spans="1:10" x14ac:dyDescent="0.2">
      <c r="A2" s="2"/>
      <c r="B2">
        <f>メイン!B28</f>
        <v>1</v>
      </c>
      <c r="C2">
        <f>メイン!C28</f>
        <v>0</v>
      </c>
      <c r="D2" s="1">
        <f>IF(メイン!D28="","",メイン!D28/10000)</f>
        <v>3750</v>
      </c>
      <c r="E2">
        <f>IF(メイン!E28="","",メイン!E28)</f>
        <v>1239060</v>
      </c>
      <c r="F2">
        <f>IF(メイン!F28="","",メイン!F28)</f>
        <v>205100</v>
      </c>
      <c r="G2">
        <f>IF(メイン!G28="","",メイン!G28/10000)</f>
        <v>144.416</v>
      </c>
      <c r="H2">
        <f>IF(G2="","",IF(メイン!D28="","",SUMIF(メイン!O:O,メイン!B28,メイン!T:T))/10000)</f>
        <v>31.514900000000001</v>
      </c>
      <c r="I2" s="1">
        <f>H2</f>
        <v>31.514900000000001</v>
      </c>
      <c r="J2">
        <f>IF(メイン!D28="","",SUMIF(メイン!O:O,メイン!B28,メイン!U:U))</f>
        <v>923911</v>
      </c>
    </row>
    <row r="3" spans="1:10" x14ac:dyDescent="0.2">
      <c r="C3">
        <f>メイン!C29</f>
        <v>0</v>
      </c>
      <c r="D3" s="1">
        <f>IF(メイン!D29="","",メイン!D29/10000)</f>
        <v>3657.6089000000002</v>
      </c>
      <c r="E3">
        <f>IF(メイン!E29="","",メイン!E29)</f>
        <v>1239060</v>
      </c>
      <c r="F3">
        <f>IF(メイン!F29="","",メイン!F29)</f>
        <v>200100</v>
      </c>
      <c r="G3">
        <f>IF(メイン!G29="","",メイン!G29/10000)</f>
        <v>143.916</v>
      </c>
      <c r="H3">
        <f>IF(G3="","",IF(メイン!D29="","",SUMIF(メイン!O:O,メイン!B29,メイン!T:T))/10000)</f>
        <v>30.726600000000001</v>
      </c>
      <c r="I3" s="1">
        <f>IF(H3="",I2,I2+H3)</f>
        <v>62.241500000000002</v>
      </c>
      <c r="J3">
        <f>IF(メイン!D29="","",SUMIF(メイン!O:O,メイン!B29,メイン!U:U))</f>
        <v>931794</v>
      </c>
    </row>
    <row r="4" spans="1:10" x14ac:dyDescent="0.2">
      <c r="C4">
        <f>メイン!C30</f>
        <v>0</v>
      </c>
      <c r="D4" s="1">
        <f>IF(メイン!D30="","",メイン!D30/10000)</f>
        <v>3564.4295000000002</v>
      </c>
      <c r="E4">
        <f>IF(メイン!E30="","",メイン!E30)</f>
        <v>1239060</v>
      </c>
      <c r="F4">
        <f>IF(メイン!F30="","",メイン!F30)</f>
        <v>195000</v>
      </c>
      <c r="G4">
        <f>IF(メイン!G30="","",メイン!G30/10000)</f>
        <v>143.40600000000001</v>
      </c>
      <c r="H4">
        <f>IF(G4="","",IF(メイン!D30="","",SUMIF(メイン!O:O,メイン!B30,メイン!T:T))/10000)</f>
        <v>29.9315</v>
      </c>
      <c r="I4" s="1">
        <f t="shared" ref="I4:I36" si="0">IF(H4="",I3,I3+H4)</f>
        <v>92.173000000000002</v>
      </c>
      <c r="J4">
        <f>IF(メイン!D30="","",SUMIF(メイン!O:O,メイン!B30,メイン!U:U))</f>
        <v>939745</v>
      </c>
    </row>
    <row r="5" spans="1:10" x14ac:dyDescent="0.2">
      <c r="C5">
        <f>メイン!C31</f>
        <v>0</v>
      </c>
      <c r="D5" s="1">
        <f>IF(メイン!D31="","",メイン!D31/10000)</f>
        <v>3470.4549999999999</v>
      </c>
      <c r="E5">
        <f>IF(メイン!E31="","",メイン!E31)</f>
        <v>1239060</v>
      </c>
      <c r="F5">
        <f>IF(メイン!F31="","",メイン!F31)</f>
        <v>189800</v>
      </c>
      <c r="G5">
        <f>IF(メイン!G31="","",メイン!G31/10000)</f>
        <v>142.886</v>
      </c>
      <c r="H5">
        <f>IF(G5="","",IF(メイン!D31="","",SUMIF(メイン!O:O,メイン!B31,メイン!T:T))/10000)</f>
        <v>29.1297</v>
      </c>
      <c r="I5" s="1">
        <f t="shared" si="0"/>
        <v>121.3027</v>
      </c>
      <c r="J5">
        <f>IF(メイン!D31="","",SUMIF(メイン!O:O,メイン!B31,メイン!U:U))</f>
        <v>947763</v>
      </c>
    </row>
    <row r="6" spans="1:10" x14ac:dyDescent="0.2">
      <c r="B6">
        <f>メイン!B32</f>
        <v>5</v>
      </c>
      <c r="C6">
        <f>メイン!C32</f>
        <v>0</v>
      </c>
      <c r="D6" s="1">
        <f>IF(メイン!D32="","",メイン!D32/10000)</f>
        <v>3375.6786999999999</v>
      </c>
      <c r="E6">
        <f>IF(メイン!E32="","",メイン!E32)</f>
        <v>1239060</v>
      </c>
      <c r="F6">
        <f>IF(メイン!F32="","",メイン!F32)</f>
        <v>184600</v>
      </c>
      <c r="G6">
        <f>IF(メイン!G32="","",メイン!G32/10000)</f>
        <v>142.36600000000001</v>
      </c>
      <c r="H6">
        <f>IF(G6="","",IF(メイン!D32="","",SUMIF(メイン!O:O,メイン!B32,メイン!T:T))/10000)</f>
        <v>28.320900000000002</v>
      </c>
      <c r="I6" s="1">
        <f t="shared" si="0"/>
        <v>149.62360000000001</v>
      </c>
      <c r="J6">
        <f>IF(メイン!D32="","",SUMIF(メイン!O:O,メイン!B32,メイン!U:U))</f>
        <v>955851</v>
      </c>
    </row>
    <row r="7" spans="1:10" x14ac:dyDescent="0.2">
      <c r="C7">
        <f>メイン!C33</f>
        <v>0</v>
      </c>
      <c r="D7" s="1">
        <f>IF(メイン!D33="","",メイン!D33/10000)</f>
        <v>3280.0936000000002</v>
      </c>
      <c r="E7">
        <f>IF(メイン!E33="","",メイン!E33)</f>
        <v>1367892</v>
      </c>
      <c r="F7">
        <f>IF(メイン!F33="","",メイン!F33)</f>
        <v>179400</v>
      </c>
      <c r="G7">
        <f>IF(メイン!G33="","",メイン!G33/10000)</f>
        <v>154.72919999999999</v>
      </c>
      <c r="H7">
        <f>IF(G7="","",IF(メイン!D33="","",SUMIF(メイン!O:O,メイン!B33,メイン!T:T))/10000)</f>
        <v>50.227499999999999</v>
      </c>
      <c r="I7" s="1">
        <f t="shared" si="0"/>
        <v>199.8511</v>
      </c>
      <c r="J7">
        <f>IF(メイン!D33="","",SUMIF(メイン!O:O,メイン!B33,メイン!U:U))</f>
        <v>865617</v>
      </c>
    </row>
    <row r="8" spans="1:10" x14ac:dyDescent="0.2">
      <c r="C8">
        <f>メイン!C34</f>
        <v>0</v>
      </c>
      <c r="D8" s="1">
        <f>IF(メイン!D34="","",メイン!D34/10000)</f>
        <v>3193.5319</v>
      </c>
      <c r="E8">
        <f>IF(メイン!E34="","",メイン!E34)</f>
        <v>1367892</v>
      </c>
      <c r="F8">
        <f>IF(メイン!F34="","",メイン!F34)</f>
        <v>174700</v>
      </c>
      <c r="G8">
        <f>IF(メイン!G34="","",メイン!G34/10000)</f>
        <v>154.25919999999999</v>
      </c>
      <c r="H8">
        <f>IF(G8="","",IF(メイン!D34="","",SUMIF(メイン!O:O,メイン!B34,メイン!T:T))/10000)</f>
        <v>48.876199999999997</v>
      </c>
      <c r="I8" s="1">
        <f t="shared" si="0"/>
        <v>248.72730000000001</v>
      </c>
      <c r="J8">
        <f>IF(メイン!D34="","",SUMIF(メイン!O:O,メイン!B34,メイン!U:U))</f>
        <v>879130</v>
      </c>
    </row>
    <row r="9" spans="1:10" x14ac:dyDescent="0.2">
      <c r="C9">
        <f>メイン!C35</f>
        <v>0</v>
      </c>
      <c r="D9" s="1">
        <f>IF(メイン!D35="","",メイン!D35/10000)</f>
        <v>3105.6188999999999</v>
      </c>
      <c r="E9">
        <f>IF(メイン!E35="","",メイン!E35)</f>
        <v>1367892</v>
      </c>
      <c r="F9">
        <f>IF(メイン!F35="","",メイン!F35)</f>
        <v>169900</v>
      </c>
      <c r="G9">
        <f>IF(メイン!G35="","",メイン!G35/10000)</f>
        <v>153.7792</v>
      </c>
      <c r="H9">
        <f>IF(G9="","",IF(メイン!D35="","",SUMIF(メイン!O:O,メイン!B35,メイン!T:T))/10000)</f>
        <v>47.503799999999998</v>
      </c>
      <c r="I9" s="1">
        <f t="shared" si="0"/>
        <v>296.23110000000003</v>
      </c>
      <c r="J9">
        <f>IF(メイン!D35="","",SUMIF(メイン!O:O,メイン!B35,メイン!U:U))</f>
        <v>892854</v>
      </c>
    </row>
    <row r="10" spans="1:10" x14ac:dyDescent="0.2">
      <c r="C10">
        <f>メイン!C36</f>
        <v>0</v>
      </c>
      <c r="D10" s="1">
        <f>IF(メイン!D36="","",メイン!D36/10000)</f>
        <v>3016.3335000000002</v>
      </c>
      <c r="E10">
        <f>IF(メイン!E36="","",メイン!E36)</f>
        <v>1367892</v>
      </c>
      <c r="F10">
        <f>IF(メイン!F36="","",メイン!F36)</f>
        <v>165000</v>
      </c>
      <c r="G10">
        <f>IF(メイン!G36="","",メイン!G36/10000)</f>
        <v>153.28919999999999</v>
      </c>
      <c r="H10">
        <f>IF(G10="","",IF(メイン!D36="","",SUMIF(メイン!O:O,メイン!B36,メイン!T:T))/10000)</f>
        <v>46.110300000000002</v>
      </c>
      <c r="I10" s="1">
        <f t="shared" si="0"/>
        <v>342.34140000000002</v>
      </c>
      <c r="J10">
        <f>IF(メイン!D36="","",SUMIF(メイン!O:O,メイン!B36,メイン!U:U))</f>
        <v>906789</v>
      </c>
    </row>
    <row r="11" spans="1:10" x14ac:dyDescent="0.2">
      <c r="B11">
        <f>メイン!B37</f>
        <v>10</v>
      </c>
      <c r="C11">
        <f>メイン!C37</f>
        <v>0</v>
      </c>
      <c r="D11" s="1">
        <f>IF(メイン!D37="","",メイン!D37/10000)</f>
        <v>2925.6545999999998</v>
      </c>
      <c r="E11">
        <f>IF(メイン!E37="","",メイン!E37)</f>
        <v>1367892</v>
      </c>
      <c r="F11">
        <f>IF(メイン!F37="","",メイン!F37)</f>
        <v>160000</v>
      </c>
      <c r="G11">
        <f>IF(メイン!G37="","",メイン!G37/10000)</f>
        <v>152.78919999999999</v>
      </c>
      <c r="H11">
        <f>IF(G11="","",IF(メイン!D37="","",SUMIF(メイン!O:O,メイン!B37,メイン!T:T))/10000)</f>
        <v>44.694699999999997</v>
      </c>
      <c r="I11" s="1">
        <f t="shared" si="0"/>
        <v>387.03610000000003</v>
      </c>
      <c r="J11">
        <f>IF(メイン!D37="","",SUMIF(メイン!O:O,メイン!B37,メイン!U:U))</f>
        <v>920945</v>
      </c>
    </row>
    <row r="12" spans="1:10" x14ac:dyDescent="0.2">
      <c r="C12">
        <f>メイン!C38</f>
        <v>0</v>
      </c>
      <c r="D12" s="1">
        <f>IF(メイン!D38="","",メイン!D38/10000)</f>
        <v>2833.5601000000001</v>
      </c>
      <c r="E12">
        <f>IF(メイン!E38="","",メイン!E38)</f>
        <v>1367892</v>
      </c>
      <c r="F12">
        <f>IF(メイン!F38="","",メイン!F38)</f>
        <v>155000</v>
      </c>
      <c r="G12">
        <f>IF(メイン!G38="","",メイン!G38/10000)</f>
        <v>152.28919999999999</v>
      </c>
      <c r="H12">
        <f>IF(G12="","",IF(メイン!D38="","",SUMIF(メイン!O:O,メイン!B38,メイン!T:T))/10000)</f>
        <v>43.256999999999998</v>
      </c>
      <c r="I12" s="1">
        <f t="shared" si="0"/>
        <v>430.29310000000004</v>
      </c>
      <c r="J12">
        <f>IF(メイン!D38="","",SUMIF(メイン!O:O,メイン!B38,メイン!U:U))</f>
        <v>935322</v>
      </c>
    </row>
    <row r="13" spans="1:10" x14ac:dyDescent="0.2">
      <c r="C13">
        <f>メイン!C39</f>
        <v>0</v>
      </c>
      <c r="D13" s="1">
        <f>IF(メイン!D39="","",メイン!D39/10000)</f>
        <v>2740.0279</v>
      </c>
      <c r="E13">
        <f>IF(メイン!E39="","",メイン!E39)</f>
        <v>1367892</v>
      </c>
      <c r="F13">
        <f>IF(メイン!F39="","",メイン!F39)</f>
        <v>149900</v>
      </c>
      <c r="G13">
        <f>IF(メイン!G39="","",メイン!G39/10000)</f>
        <v>151.7792</v>
      </c>
      <c r="H13">
        <f>IF(G13="","",IF(メイン!D39="","",SUMIF(メイン!O:O,メイン!B39,メイン!T:T))/10000)</f>
        <v>41.796999999999997</v>
      </c>
      <c r="I13" s="1">
        <f t="shared" si="0"/>
        <v>472.09010000000001</v>
      </c>
      <c r="J13">
        <f>IF(メイン!D39="","",SUMIF(メイン!O:O,メイン!B39,メイン!U:U))</f>
        <v>949922</v>
      </c>
    </row>
    <row r="14" spans="1:10" x14ac:dyDescent="0.2">
      <c r="C14">
        <f>メイン!C40</f>
        <v>0</v>
      </c>
      <c r="D14" s="1">
        <f>IF(メイン!D40="","",メイン!D40/10000)</f>
        <v>2645.0356999999999</v>
      </c>
      <c r="E14">
        <f>IF(メイン!E40="","",メイン!E40)</f>
        <v>1367892</v>
      </c>
      <c r="F14">
        <f>IF(メイン!F40="","",メイン!F40)</f>
        <v>144700</v>
      </c>
      <c r="G14">
        <f>IF(メイン!G40="","",メイン!G40/10000)</f>
        <v>151.25919999999999</v>
      </c>
      <c r="H14">
        <f>IF(G14="","",IF(メイン!D40="","",SUMIF(メイン!O:O,メイン!B40,メイン!T:T))/10000)</f>
        <v>40.314</v>
      </c>
      <c r="I14" s="1">
        <f t="shared" si="0"/>
        <v>512.40409999999997</v>
      </c>
      <c r="J14">
        <f>IF(メイン!D40="","",SUMIF(メイン!O:O,メイン!B40,メイン!U:U))</f>
        <v>964752</v>
      </c>
    </row>
    <row r="15" spans="1:10" x14ac:dyDescent="0.2">
      <c r="C15">
        <f>メイン!C41</f>
        <v>0</v>
      </c>
      <c r="D15" s="1">
        <f>IF(メイン!D41="","",メイン!D41/10000)</f>
        <v>2548.5605</v>
      </c>
      <c r="E15">
        <f>IF(メイン!E41="","",メイン!E41)</f>
        <v>1367892</v>
      </c>
      <c r="F15">
        <f>IF(メイン!F41="","",メイン!F41)</f>
        <v>139400</v>
      </c>
      <c r="G15">
        <f>IF(メイン!G41="","",メイン!G41/10000)</f>
        <v>150.72919999999999</v>
      </c>
      <c r="H15">
        <f>IF(G15="","",IF(メイン!D41="","",SUMIF(メイン!O:O,メイン!B41,メイン!T:T))/10000)</f>
        <v>38.808</v>
      </c>
      <c r="I15" s="1">
        <f t="shared" si="0"/>
        <v>551.21209999999996</v>
      </c>
      <c r="J15">
        <f>IF(メイン!D41="","",SUMIF(メイン!O:O,メイン!B41,メイン!U:U))</f>
        <v>979812</v>
      </c>
    </row>
    <row r="16" spans="1:10" x14ac:dyDescent="0.2">
      <c r="B16">
        <f>メイン!B42</f>
        <v>15</v>
      </c>
      <c r="C16">
        <f>メイン!C42</f>
        <v>0</v>
      </c>
      <c r="D16" s="1">
        <f>IF(メイン!D42="","",メイン!D42/10000)</f>
        <v>2450.5792999999999</v>
      </c>
      <c r="E16">
        <f>IF(メイン!E42="","",メイン!E42)</f>
        <v>1367892</v>
      </c>
      <c r="F16">
        <f>IF(メイン!F42="","",メイン!F42)</f>
        <v>134000</v>
      </c>
      <c r="G16">
        <f>IF(メイン!G42="","",メイン!G42/10000)</f>
        <v>150.1892</v>
      </c>
      <c r="H16">
        <f>IF(G16="","",IF(メイン!D42="","",SUMIF(メイン!O:O,メイン!B42,メイン!T:T))/10000)</f>
        <v>37.278399999999998</v>
      </c>
      <c r="I16" s="1">
        <f t="shared" si="0"/>
        <v>588.4905</v>
      </c>
      <c r="J16">
        <f>IF(メイン!D42="","",SUMIF(メイン!O:O,メイン!B42,メイン!U:U))</f>
        <v>995108</v>
      </c>
    </row>
    <row r="17" spans="2:10" x14ac:dyDescent="0.2">
      <c r="C17">
        <f>メイン!C43</f>
        <v>0</v>
      </c>
      <c r="D17" s="1">
        <f>IF(メイン!D43="","",メイン!D43/10000)</f>
        <v>2351.0684999999999</v>
      </c>
      <c r="E17">
        <f>IF(メイン!E43="","",メイン!E43)</f>
        <v>1367892</v>
      </c>
      <c r="F17">
        <f>IF(メイン!F43="","",メイン!F43)</f>
        <v>128600</v>
      </c>
      <c r="G17">
        <f>IF(メイン!G43="","",メイン!G43/10000)</f>
        <v>149.64920000000001</v>
      </c>
      <c r="H17">
        <f>IF(G17="","",IF(メイン!D43="","",SUMIF(メイン!O:O,メイン!B43,メイン!T:T))/10000)</f>
        <v>35.724800000000002</v>
      </c>
      <c r="I17" s="1">
        <f t="shared" si="0"/>
        <v>624.21529999999996</v>
      </c>
      <c r="J17">
        <f>IF(メイン!D43="","",SUMIF(メイン!O:O,メイン!B43,メイン!U:U))</f>
        <v>1010644</v>
      </c>
    </row>
    <row r="18" spans="2:10" x14ac:dyDescent="0.2">
      <c r="C18">
        <f>メイン!C44</f>
        <v>0</v>
      </c>
      <c r="D18" s="1">
        <f>IF(メイン!D44="","",メイン!D44/10000)</f>
        <v>2250.0041000000001</v>
      </c>
      <c r="E18">
        <f>IF(メイン!E44="","",メイン!E44)</f>
        <v>1367892</v>
      </c>
      <c r="F18">
        <f>IF(メイン!F44="","",メイン!F44)</f>
        <v>123100</v>
      </c>
      <c r="G18">
        <f>IF(メイン!G44="","",メイン!G44/10000)</f>
        <v>149.0992</v>
      </c>
      <c r="H18">
        <f>IF(G18="","",IF(メイン!D44="","",SUMIF(メイン!O:O,メイン!B44,メイン!T:T))/10000)</f>
        <v>34.147399999999998</v>
      </c>
      <c r="I18" s="1">
        <f t="shared" si="0"/>
        <v>658.3626999999999</v>
      </c>
      <c r="J18">
        <f>IF(メイン!D44="","",SUMIF(メイン!O:O,メイン!B44,メイン!U:U))</f>
        <v>1026418</v>
      </c>
    </row>
    <row r="19" spans="2:10" x14ac:dyDescent="0.2">
      <c r="C19">
        <f>メイン!C45</f>
        <v>0</v>
      </c>
      <c r="D19" s="1">
        <f>IF(メイン!D45="","",メイン!D45/10000)</f>
        <v>2147.3622999999998</v>
      </c>
      <c r="E19">
        <f>IF(メイン!E45="","",メイン!E45)</f>
        <v>1367892</v>
      </c>
      <c r="F19">
        <f>IF(メイン!F45="","",メイン!F45)</f>
        <v>117500</v>
      </c>
      <c r="G19">
        <f>IF(メイン!G45="","",メイン!G45/10000)</f>
        <v>148.53919999999999</v>
      </c>
      <c r="H19">
        <f>IF(G19="","",IF(メイン!D45="","",SUMIF(メイン!O:O,メイン!B45,メイン!T:T))/10000)</f>
        <v>32.545099999999998</v>
      </c>
      <c r="I19" s="1">
        <f t="shared" si="0"/>
        <v>690.90779999999995</v>
      </c>
      <c r="J19">
        <f>IF(メイン!D45="","",SUMIF(メイン!O:O,メイン!B45,メイン!U:U))</f>
        <v>1042441</v>
      </c>
    </row>
    <row r="20" spans="2:10" x14ac:dyDescent="0.2">
      <c r="C20">
        <f>メイン!C46</f>
        <v>0</v>
      </c>
      <c r="D20" s="1">
        <f>IF(メイン!D46="","",メイン!D46/10000)</f>
        <v>2043.1181999999999</v>
      </c>
      <c r="E20">
        <f>IF(メイン!E46="","",メイン!E46)</f>
        <v>1367892</v>
      </c>
      <c r="F20">
        <f>IF(メイン!F46="","",メイン!F46)</f>
        <v>111800</v>
      </c>
      <c r="G20">
        <f>IF(メイン!G46="","",メイン!G46/10000)</f>
        <v>147.9692</v>
      </c>
      <c r="H20">
        <f>IF(G20="","",IF(メイン!D46="","",SUMIF(メイン!O:O,メイン!B46,メイン!T:T))/10000)</f>
        <v>30.9178</v>
      </c>
      <c r="I20" s="1">
        <f t="shared" si="0"/>
        <v>721.82559999999989</v>
      </c>
      <c r="J20">
        <f>IF(メイン!D46="","",SUMIF(メイン!O:O,メイン!B46,メイン!U:U))</f>
        <v>1058714</v>
      </c>
    </row>
    <row r="21" spans="2:10" x14ac:dyDescent="0.2">
      <c r="B21">
        <f>メイン!B47</f>
        <v>20</v>
      </c>
      <c r="C21">
        <f>メイン!C47</f>
        <v>0</v>
      </c>
      <c r="D21" s="1">
        <f>IF(メイン!D47="","",メイン!D47/10000)</f>
        <v>1937.2467999999999</v>
      </c>
      <c r="E21">
        <f>IF(メイン!E47="","",メイン!E47)</f>
        <v>1367892</v>
      </c>
      <c r="F21">
        <f>IF(メイン!F47="","",メイン!F47)</f>
        <v>106000</v>
      </c>
      <c r="G21">
        <f>IF(メイン!G47="","",メイン!G47/10000)</f>
        <v>147.38919999999999</v>
      </c>
      <c r="H21">
        <f>IF(G21="","",IF(メイン!D47="","",SUMIF(メイン!O:O,メイン!B47,メイン!T:T))/10000)</f>
        <v>29.265000000000001</v>
      </c>
      <c r="I21" s="1">
        <f t="shared" si="0"/>
        <v>751.09059999999988</v>
      </c>
      <c r="J21">
        <f>IF(メイン!D47="","",SUMIF(メイン!O:O,メイン!B47,メイン!U:U))</f>
        <v>1075242</v>
      </c>
    </row>
    <row r="22" spans="2:10" x14ac:dyDescent="0.2">
      <c r="C22">
        <f>メイン!C48</f>
        <v>0</v>
      </c>
      <c r="D22" s="1">
        <f>IF(メイン!D48="","",メイン!D48/10000)</f>
        <v>1829.7226000000001</v>
      </c>
      <c r="E22">
        <f>IF(メイン!E48="","",メイン!E48)</f>
        <v>1397808</v>
      </c>
      <c r="F22">
        <f>IF(メイン!F48="","",メイン!F48)</f>
        <v>100100</v>
      </c>
      <c r="G22">
        <f>IF(メイン!G48="","",メイン!G48/10000)</f>
        <v>149.79079999999999</v>
      </c>
      <c r="H22">
        <f>IF(G22="","",IF(メイン!D48="","",SUMIF(メイン!O:O,メイン!B48,メイン!T:T))/10000)</f>
        <v>32.946399999999997</v>
      </c>
      <c r="I22" s="1">
        <f t="shared" si="0"/>
        <v>784.03699999999992</v>
      </c>
      <c r="J22">
        <f>IF(メイン!D48="","",SUMIF(メイン!O:O,メイン!B48,メイン!U:U))</f>
        <v>1068344</v>
      </c>
    </row>
    <row r="23" spans="2:10" x14ac:dyDescent="0.2">
      <c r="C23">
        <f>メイン!C49</f>
        <v>0</v>
      </c>
      <c r="D23" s="1">
        <f>IF(メイン!D49="","",メイン!D49/10000)</f>
        <v>1722.8882000000001</v>
      </c>
      <c r="E23">
        <f>IF(メイン!E49="","",メイン!E49)</f>
        <v>1397808</v>
      </c>
      <c r="F23">
        <f>IF(メイン!F49="","",メイン!F49)</f>
        <v>94200</v>
      </c>
      <c r="G23">
        <f>IF(メイン!G49="","",メイン!G49/10000)</f>
        <v>149.20079999999999</v>
      </c>
      <c r="H23">
        <f>IF(G23="","",IF(メイン!D49="","",SUMIF(メイン!O:O,メイン!B49,メイン!T:T))/10000)</f>
        <v>30.953199999999999</v>
      </c>
      <c r="I23" s="1">
        <f t="shared" si="0"/>
        <v>814.99019999999996</v>
      </c>
      <c r="J23">
        <f>IF(メイン!D49="","",SUMIF(メイン!O:O,メイン!B49,メイン!U:U))</f>
        <v>1088276</v>
      </c>
    </row>
    <row r="24" spans="2:10" x14ac:dyDescent="0.2">
      <c r="C24">
        <f>メイン!C50</f>
        <v>0</v>
      </c>
      <c r="D24" s="1">
        <f>IF(メイン!D50="","",メイン!D50/10000)</f>
        <v>1614.0606</v>
      </c>
      <c r="E24">
        <f>IF(メイン!E50="","",メイン!E50)</f>
        <v>1397808</v>
      </c>
      <c r="F24">
        <f>IF(メイン!F50="","",メイン!F50)</f>
        <v>88300</v>
      </c>
      <c r="G24">
        <f>IF(メイン!G50="","",メイン!G50/10000)</f>
        <v>148.61080000000001</v>
      </c>
      <c r="H24">
        <f>IF(G24="","",IF(メイン!D50="","",SUMIF(メイン!O:O,メイン!B50,メイン!T:T))/10000)</f>
        <v>28.922799999999999</v>
      </c>
      <c r="I24" s="1">
        <f t="shared" si="0"/>
        <v>843.91300000000001</v>
      </c>
      <c r="J24">
        <f>IF(メイン!D50="","",SUMIF(メイン!O:O,メイン!B50,メイン!U:U))</f>
        <v>1108580</v>
      </c>
    </row>
    <row r="25" spans="2:10" x14ac:dyDescent="0.2">
      <c r="C25">
        <f>メイン!C51</f>
        <v>0</v>
      </c>
      <c r="D25" s="1">
        <f>IF(メイン!D51="","",メイン!D51/10000)</f>
        <v>1503.2026000000001</v>
      </c>
      <c r="E25">
        <f>IF(メイン!E51="","",メイン!E51)</f>
        <v>1397808</v>
      </c>
      <c r="F25">
        <f>IF(メイン!F51="","",メイン!F51)</f>
        <v>82200</v>
      </c>
      <c r="G25">
        <f>IF(メイン!G51="","",メイン!G51/10000)</f>
        <v>148.0008</v>
      </c>
      <c r="H25">
        <f>IF(G25="","",IF(メイン!D51="","",SUMIF(メイン!O:O,メイン!B51,メイン!T:T))/10000)</f>
        <v>26.854199999999999</v>
      </c>
      <c r="I25" s="1">
        <f t="shared" si="0"/>
        <v>870.7672</v>
      </c>
      <c r="J25">
        <f>IF(メイン!D51="","",SUMIF(メイン!O:O,メイン!B51,メイン!U:U))</f>
        <v>1129266</v>
      </c>
    </row>
    <row r="26" spans="2:10" x14ac:dyDescent="0.2">
      <c r="B26">
        <f>メイン!B52</f>
        <v>25</v>
      </c>
      <c r="C26">
        <f>メイン!C52</f>
        <v>0</v>
      </c>
      <c r="D26" s="1">
        <f>IF(メイン!D52="","",メイン!D52/10000)</f>
        <v>1390.2760000000001</v>
      </c>
      <c r="E26">
        <f>IF(メイン!E52="","",メイン!E52)</f>
        <v>1397808</v>
      </c>
      <c r="F26">
        <f>IF(メイン!F52="","",メイン!F52)</f>
        <v>76000</v>
      </c>
      <c r="G26">
        <f>IF(メイン!G52="","",メイン!G52/10000)</f>
        <v>147.38079999999999</v>
      </c>
      <c r="H26">
        <f>IF(G26="","",IF(メイン!D52="","",SUMIF(メイン!O:O,メイン!B52,メイン!T:T))/10000)</f>
        <v>24.747299999999999</v>
      </c>
      <c r="I26" s="1">
        <f t="shared" si="0"/>
        <v>895.5145</v>
      </c>
      <c r="J26">
        <f>IF(メイン!D52="","",SUMIF(メイン!O:O,メイン!B52,メイン!U:U))</f>
        <v>1150335</v>
      </c>
    </row>
    <row r="27" spans="2:10" x14ac:dyDescent="0.2">
      <c r="C27">
        <f>メイン!C53</f>
        <v>0</v>
      </c>
      <c r="D27" s="1">
        <f>IF(メイン!D53="","",メイン!D53/10000)</f>
        <v>1275.2425000000001</v>
      </c>
      <c r="E27">
        <f>IF(メイン!E53="","",メイン!E53)</f>
        <v>1397808</v>
      </c>
      <c r="F27">
        <f>IF(メイン!F53="","",メイン!F53)</f>
        <v>69800</v>
      </c>
      <c r="G27">
        <f>IF(メイン!G53="","",メイン!G53/10000)</f>
        <v>146.76079999999999</v>
      </c>
      <c r="H27">
        <f>IF(G27="","",IF(メイン!D53="","",SUMIF(メイン!O:O,メイン!B53,メイン!T:T))/10000)</f>
        <v>22.601099999999999</v>
      </c>
      <c r="I27" s="1">
        <f t="shared" si="0"/>
        <v>918.11559999999997</v>
      </c>
      <c r="J27">
        <f>IF(メイン!D53="","",SUMIF(メイン!O:O,メイン!B53,メイン!U:U))</f>
        <v>1171797</v>
      </c>
    </row>
    <row r="28" spans="2:10" x14ac:dyDescent="0.2">
      <c r="C28">
        <f>メイン!C54</f>
        <v>0</v>
      </c>
      <c r="D28" s="1">
        <f>IF(メイン!D54="","",メイン!D54/10000)</f>
        <v>1158.0627999999999</v>
      </c>
      <c r="E28">
        <f>IF(メイン!E54="","",メイン!E54)</f>
        <v>1397808</v>
      </c>
      <c r="F28">
        <f>IF(メイン!F54="","",メイン!F54)</f>
        <v>63300</v>
      </c>
      <c r="G28">
        <f>IF(メイン!G54="","",メイン!G54/10000)</f>
        <v>146.11080000000001</v>
      </c>
      <c r="H28">
        <f>IF(G28="","",IF(メイン!D54="","",SUMIF(メイン!O:O,メイン!B54,メイン!T:T))/10000)</f>
        <v>20.4148</v>
      </c>
      <c r="I28" s="1">
        <f t="shared" si="0"/>
        <v>938.53039999999999</v>
      </c>
      <c r="J28">
        <f>IF(メイン!D54="","",SUMIF(メイン!O:O,メイン!B54,メイン!U:U))</f>
        <v>1193660</v>
      </c>
    </row>
    <row r="29" spans="2:10" x14ac:dyDescent="0.2">
      <c r="C29">
        <f>メイン!C55</f>
        <v>0</v>
      </c>
      <c r="D29" s="1">
        <f>IF(メイン!D55="","",メイン!D55/10000)</f>
        <v>1038.6967999999999</v>
      </c>
      <c r="E29">
        <f>IF(メイン!E55="","",メイン!E55)</f>
        <v>1397808</v>
      </c>
      <c r="F29">
        <f>IF(メイン!F55="","",メイン!F55)</f>
        <v>56800</v>
      </c>
      <c r="G29">
        <f>IF(メイン!G55="","",メイン!G55/10000)</f>
        <v>145.46080000000001</v>
      </c>
      <c r="H29">
        <f>IF(G29="","",IF(メイン!D55="","",SUMIF(メイン!O:O,メイン!B55,メイン!T:T))/10000)</f>
        <v>18.187799999999999</v>
      </c>
      <c r="I29" s="1">
        <f t="shared" si="0"/>
        <v>956.71820000000002</v>
      </c>
      <c r="J29">
        <f>IF(メイン!D55="","",SUMIF(メイン!O:O,メイン!B55,メイン!U:U))</f>
        <v>1215930</v>
      </c>
    </row>
    <row r="30" spans="2:10" x14ac:dyDescent="0.2">
      <c r="C30">
        <f>メイン!C56</f>
        <v>0</v>
      </c>
      <c r="D30" s="1">
        <f>IF(メイン!D56="","",メイン!D56/10000)</f>
        <v>917.10379999999998</v>
      </c>
      <c r="E30">
        <f>IF(メイン!E56="","",メイン!E56)</f>
        <v>1397808</v>
      </c>
      <c r="F30">
        <f>IF(メイン!F56="","",メイン!F56)</f>
        <v>50200</v>
      </c>
      <c r="G30">
        <f>IF(メイン!G56="","",メイン!G56/10000)</f>
        <v>144.80080000000001</v>
      </c>
      <c r="H30">
        <f>IF(G30="","",IF(メイン!D56="","",SUMIF(メイン!O:O,メイン!B56,メイン!T:T))/10000)</f>
        <v>15.919</v>
      </c>
      <c r="I30" s="1">
        <f t="shared" si="0"/>
        <v>972.63720000000001</v>
      </c>
      <c r="J30">
        <f>IF(メイン!D56="","",SUMIF(メイン!O:O,メイン!B56,メイン!U:U))</f>
        <v>1238618</v>
      </c>
    </row>
    <row r="31" spans="2:10" x14ac:dyDescent="0.2">
      <c r="B31">
        <f>メイン!B57</f>
        <v>30</v>
      </c>
      <c r="C31">
        <f>メイン!C57</f>
        <v>0</v>
      </c>
      <c r="D31" s="1">
        <f>IF(メイン!D57="","",メイン!D57/10000)</f>
        <v>793.24199999999996</v>
      </c>
      <c r="E31">
        <f>IF(メイン!E57="","",メイン!E57)</f>
        <v>1397808</v>
      </c>
      <c r="F31">
        <f>IF(メイン!F57="","",メイン!F57)</f>
        <v>43400</v>
      </c>
      <c r="G31">
        <f>IF(メイン!G57="","",メイン!G57/10000)</f>
        <v>144.1208</v>
      </c>
      <c r="H31">
        <f>IF(G31="","",IF(メイン!D57="","",SUMIF(メイン!O:O,メイン!B57,メイン!T:T))/10000)</f>
        <v>13.6082</v>
      </c>
      <c r="I31" s="1">
        <f t="shared" si="0"/>
        <v>986.24540000000002</v>
      </c>
      <c r="J31">
        <f>IF(メイン!D57="","",SUMIF(メイン!O:O,メイン!B57,メイン!U:U))</f>
        <v>1261726</v>
      </c>
    </row>
    <row r="32" spans="2:10" x14ac:dyDescent="0.2">
      <c r="C32">
        <f>メイン!C58</f>
        <v>0</v>
      </c>
      <c r="D32" s="1">
        <f>IF(メイン!D58="","",メイン!D58/10000)</f>
        <v>667.06939999999997</v>
      </c>
      <c r="E32">
        <f>IF(メイン!E58="","",メイン!E58)</f>
        <v>1397820</v>
      </c>
      <c r="F32">
        <f>IF(メイン!F58="","",メイン!F58)</f>
        <v>36500</v>
      </c>
      <c r="G32">
        <f>IF(メイン!G58="","",メイン!G58/10000)</f>
        <v>143.43199999999999</v>
      </c>
      <c r="H32">
        <f>IF(G32="","",IF(メイン!D58="","",SUMIF(メイン!O:O,メイン!B58,メイン!T:T))/10000)</f>
        <v>11.254099999999999</v>
      </c>
      <c r="I32" s="1">
        <f t="shared" si="0"/>
        <v>997.49950000000001</v>
      </c>
      <c r="J32">
        <f>IF(メイン!D58="","",SUMIF(メイン!O:O,メイン!B58,メイン!U:U))</f>
        <v>1285279</v>
      </c>
    </row>
    <row r="33" spans="2:10" x14ac:dyDescent="0.2">
      <c r="C33">
        <f>メイン!C59</f>
        <v>0</v>
      </c>
      <c r="D33" s="1">
        <f>IF(メイン!D59="","",メイン!D59/10000)</f>
        <v>538.54150000000004</v>
      </c>
      <c r="E33">
        <f>IF(メイン!E59="","",メイン!E59)</f>
        <v>1397820</v>
      </c>
      <c r="F33">
        <f>IF(メイン!F59="","",メイン!F59)</f>
        <v>29500</v>
      </c>
      <c r="G33">
        <f>IF(メイン!G59="","",メイン!G59/10000)</f>
        <v>142.732</v>
      </c>
      <c r="H33">
        <f>IF(G33="","",IF(メイン!D59="","",SUMIF(メイン!O:O,メイン!B59,メイン!T:T))/10000)</f>
        <v>8.8559999999999999</v>
      </c>
      <c r="I33" s="1">
        <f t="shared" si="0"/>
        <v>1006.3555</v>
      </c>
      <c r="J33">
        <f>IF(メイン!D59="","",SUMIF(メイン!O:O,メイン!B59,メイン!U:U))</f>
        <v>1309260</v>
      </c>
    </row>
    <row r="34" spans="2:10" x14ac:dyDescent="0.2">
      <c r="C34">
        <f>メイン!C60</f>
        <v>0</v>
      </c>
      <c r="D34" s="1">
        <f>IF(メイン!D60="","",メイン!D60/10000)</f>
        <v>407.6155</v>
      </c>
      <c r="E34">
        <f>IF(メイン!E60="","",メイン!E60)</f>
        <v>1397808</v>
      </c>
      <c r="F34">
        <f>IF(メイン!F60="","",メイン!F60)</f>
        <v>22300</v>
      </c>
      <c r="G34">
        <f>IF(メイン!G60="","",メイン!G60/10000)</f>
        <v>142.01079999999999</v>
      </c>
      <c r="H34">
        <f>IF(G34="","",IF(メイン!D60="","",SUMIF(メイン!O:O,メイン!B60,メイン!T:T))/10000)</f>
        <v>6.4131999999999998</v>
      </c>
      <c r="I34" s="1">
        <f t="shared" si="0"/>
        <v>1012.7687</v>
      </c>
      <c r="J34">
        <f>IF(メイン!D60="","",SUMIF(メイン!O:O,メイン!B60,メイン!U:U))</f>
        <v>1333676</v>
      </c>
    </row>
    <row r="35" spans="2:10" x14ac:dyDescent="0.2">
      <c r="C35">
        <f>メイン!C61</f>
        <v>0</v>
      </c>
      <c r="D35" s="1">
        <f>IF(メイン!D61="","",メイン!D61/10000)</f>
        <v>274.24790000000002</v>
      </c>
      <c r="E35">
        <f>IF(メイン!E61="","",メイン!E61)</f>
        <v>1397820</v>
      </c>
      <c r="F35">
        <f>IF(メイン!F61="","",メイン!F61)</f>
        <v>15000</v>
      </c>
      <c r="G35">
        <f>IF(メイン!G61="","",メイン!G61/10000)</f>
        <v>141.28200000000001</v>
      </c>
      <c r="H35">
        <f>IF(G35="","",IF(メイン!D61="","",SUMIF(メイン!O:O,メイン!B61,メイン!T:T))/10000)</f>
        <v>3.9245999999999999</v>
      </c>
      <c r="I35" s="1">
        <f t="shared" si="0"/>
        <v>1016.6933</v>
      </c>
      <c r="J35">
        <f>IF(メイン!D61="","",SUMIF(メイン!O:O,メイン!B61,メイン!U:U))</f>
        <v>1358574</v>
      </c>
    </row>
    <row r="36" spans="2:10" x14ac:dyDescent="0.2">
      <c r="B36">
        <f>メイン!B62</f>
        <v>35</v>
      </c>
      <c r="C36">
        <f>メイン!C62</f>
        <v>0</v>
      </c>
      <c r="D36" s="1">
        <f>IF(メイン!D62="","",メイン!D62/10000)</f>
        <v>138.3905</v>
      </c>
      <c r="E36">
        <f>IF(メイン!E62="","",メイン!E62)</f>
        <v>1397627</v>
      </c>
      <c r="F36">
        <f>IF(メイン!F62="","",メイン!F62)</f>
        <v>7600</v>
      </c>
      <c r="G36">
        <f>IF(メイン!G62="","",メイン!G62/10000)</f>
        <v>140.52269999999999</v>
      </c>
      <c r="H36">
        <f>IF(G36="","",IF(メイン!D62="","",SUMIF(メイン!O:O,メイン!B62,メイン!T:T))/10000)</f>
        <v>1.3900999999999999</v>
      </c>
      <c r="I36" s="1">
        <f t="shared" si="0"/>
        <v>1018.0834</v>
      </c>
      <c r="J36">
        <f>IF(メイン!D62="","",SUMIF(メイン!O:O,メイン!B62,メイン!U:U))</f>
        <v>1383726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421"/>
  <sheetViews>
    <sheetView topLeftCell="N1" workbookViewId="0">
      <selection activeCell="S63" sqref="S63"/>
    </sheetView>
  </sheetViews>
  <sheetFormatPr defaultColWidth="8.90625" defaultRowHeight="13" x14ac:dyDescent="0.2"/>
  <cols>
    <col min="1" max="1" width="8.7265625" customWidth="1"/>
    <col min="5" max="5" width="10.453125" style="1" bestFit="1" customWidth="1"/>
    <col min="6" max="6" width="10.08984375" bestFit="1" customWidth="1"/>
    <col min="11" max="11" width="12.453125" bestFit="1" customWidth="1"/>
    <col min="15" max="15" width="16.08984375" bestFit="1" customWidth="1"/>
    <col min="16" max="17" width="10.453125" bestFit="1" customWidth="1"/>
    <col min="22" max="22" width="16.08984375" bestFit="1" customWidth="1"/>
    <col min="24" max="24" width="10.453125" bestFit="1" customWidth="1"/>
    <col min="28" max="28" width="9.453125" bestFit="1" customWidth="1"/>
    <col min="32" max="32" width="10.08984375" bestFit="1" customWidth="1"/>
  </cols>
  <sheetData>
    <row r="1" spans="1:39" x14ac:dyDescent="0.2">
      <c r="A1" t="s">
        <v>2</v>
      </c>
      <c r="B1" t="s">
        <v>4</v>
      </c>
      <c r="C1" t="s">
        <v>9</v>
      </c>
      <c r="D1" t="s">
        <v>10</v>
      </c>
      <c r="E1" s="1" t="s">
        <v>15</v>
      </c>
      <c r="F1" t="s">
        <v>14</v>
      </c>
      <c r="I1" t="s">
        <v>7</v>
      </c>
      <c r="K1" t="s">
        <v>20</v>
      </c>
      <c r="L1" t="s">
        <v>2</v>
      </c>
      <c r="M1" t="s">
        <v>4</v>
      </c>
      <c r="N1" t="s">
        <v>9</v>
      </c>
      <c r="O1" t="s">
        <v>10</v>
      </c>
      <c r="P1" s="1" t="s">
        <v>15</v>
      </c>
      <c r="Q1" t="s">
        <v>14</v>
      </c>
      <c r="S1" t="s">
        <v>20</v>
      </c>
      <c r="T1" t="s">
        <v>10</v>
      </c>
      <c r="U1" t="s">
        <v>2</v>
      </c>
      <c r="V1" s="3" t="s">
        <v>3</v>
      </c>
      <c r="W1" t="s">
        <v>4</v>
      </c>
      <c r="X1" t="s">
        <v>13</v>
      </c>
      <c r="Y1" t="s">
        <v>14</v>
      </c>
      <c r="Z1" t="s">
        <v>16</v>
      </c>
      <c r="AA1" t="s">
        <v>17</v>
      </c>
      <c r="AB1" t="s">
        <v>31</v>
      </c>
      <c r="AD1" t="s">
        <v>34</v>
      </c>
      <c r="AF1" s="5"/>
      <c r="AG1" s="5" t="s">
        <v>21</v>
      </c>
      <c r="AK1" t="s">
        <v>47</v>
      </c>
    </row>
    <row r="2" spans="1:39" x14ac:dyDescent="0.2">
      <c r="A2">
        <v>1</v>
      </c>
      <c r="B2">
        <f>VLOOKUP(A2,メイン!$C$11:$G$15,5,TRUE)</f>
        <v>8.5000000000000006E-3</v>
      </c>
      <c r="C2">
        <f>メイン!$C$7-system!A2+1</f>
        <v>35</v>
      </c>
      <c r="D2">
        <f>C2*12</f>
        <v>420</v>
      </c>
      <c r="E2" s="1">
        <f>メイン!C5</f>
        <v>37500000</v>
      </c>
      <c r="F2" s="1">
        <f>IF(ISERR(ROUNDDOWN(-1*PMT(B2/12,D2,E2,0,0),0)),E2,ROUNDDOWN(-1*PMT(B2/12,D2,E2,0,0),0))</f>
        <v>103255</v>
      </c>
      <c r="I2">
        <v>1</v>
      </c>
      <c r="L2">
        <v>1</v>
      </c>
      <c r="M2">
        <f>VLOOKUP(L2,メイン!$C$11:$G$13,5,TRUE)</f>
        <v>8.5000000000000006E-3</v>
      </c>
      <c r="N2">
        <f>メイン!$C$7-system!L2+1</f>
        <v>35</v>
      </c>
      <c r="O2">
        <f>N2*12</f>
        <v>420</v>
      </c>
      <c r="P2" s="1">
        <f>メイン!C5</f>
        <v>37500000</v>
      </c>
      <c r="Q2" s="1">
        <f>ROUNDDOWN(-1*PMT(M2/12,O2,P2,0,0),0)</f>
        <v>103255</v>
      </c>
      <c r="R2" s="7"/>
      <c r="S2" s="7"/>
      <c r="T2">
        <v>1</v>
      </c>
      <c r="U2">
        <v>1</v>
      </c>
      <c r="V2" s="3">
        <f>IF(メイン!C6="","",メイン!C6)</f>
        <v>42095</v>
      </c>
      <c r="W2" s="6">
        <f>IF(U2="","",VLOOKUP(U2,system!$A$2:$B$36,2,FALSE))</f>
        <v>8.5000000000000006E-3</v>
      </c>
      <c r="X2" s="7">
        <f>ROUNDDOWN(メイン!C5,0)</f>
        <v>37500000</v>
      </c>
      <c r="Y2" s="7">
        <f>VLOOKUP(U2,system!$L$2:$Q$36,6,FALSE)</f>
        <v>103255</v>
      </c>
      <c r="Z2" s="7">
        <f>ROUNDDOWN(X2*W2/12,0)</f>
        <v>26562</v>
      </c>
      <c r="AA2" s="7">
        <f>ROUNDDOWN(Y2-Z2,0)</f>
        <v>76693</v>
      </c>
      <c r="AB2">
        <f>IF(X2="","",ROUND(system!$AJ$5/100*X2,-2))</f>
        <v>205100</v>
      </c>
      <c r="AD2">
        <f>COUNTIF(メイン!$N$3:$N$422,"&gt;0")</f>
        <v>420</v>
      </c>
      <c r="AF2" s="5" t="s">
        <v>18</v>
      </c>
      <c r="AG2" s="24">
        <f>メイン!C5</f>
        <v>37500000</v>
      </c>
      <c r="AI2" s="14" t="s">
        <v>42</v>
      </c>
      <c r="AJ2" s="13">
        <v>0.35799999999999998</v>
      </c>
      <c r="AK2" t="b">
        <v>1</v>
      </c>
      <c r="AL2">
        <f>IF(AK2=TRUE,AJ2,0)</f>
        <v>0.35799999999999998</v>
      </c>
      <c r="AM2" t="str">
        <f>IF(AK2=TRUE,"団信あり","団信なし")</f>
        <v>団信あり</v>
      </c>
    </row>
    <row r="3" spans="1:39" x14ac:dyDescent="0.2">
      <c r="A3">
        <v>2</v>
      </c>
      <c r="B3">
        <f>VLOOKUP(A3,メイン!$C$11:$G$15,5,TRUE)</f>
        <v>8.5000000000000006E-3</v>
      </c>
      <c r="C3">
        <f>メイン!$C$7-system!A3+1</f>
        <v>34</v>
      </c>
      <c r="D3">
        <f>VLOOKUP((A3-1)*12,メイン!$M$3:$U$422,2,FALSE)-1</f>
        <v>408</v>
      </c>
      <c r="E3" s="1">
        <f>ROUNDDOWN(VLOOKUP((A3-1)*12,メイン!$M$3:$U$422,6,FALSE)-VLOOKUP((A3-1)*12,メイン!$M$3:$U$422,9,FALSE),0)</f>
        <v>36576089</v>
      </c>
      <c r="F3" s="1">
        <f t="shared" ref="F3:F36" si="0">IF(ISERR(ROUNDDOWN(-1*PMT(B3/12,D3,E3,0,0),0)),E3,ROUNDDOWN(-1*PMT(B3/12,D3,E3,0,0),0))</f>
        <v>103255</v>
      </c>
      <c r="I3">
        <v>1</v>
      </c>
      <c r="L3">
        <v>2</v>
      </c>
      <c r="M3">
        <f>VLOOKUP(L3,メイン!$C$11:$G$13,5,TRUE)</f>
        <v>8.5000000000000006E-3</v>
      </c>
      <c r="N3">
        <f>メイン!$C$7-system!L3+1</f>
        <v>34</v>
      </c>
      <c r="O3">
        <f t="shared" ref="O3:O36" si="1">N3*12</f>
        <v>408</v>
      </c>
      <c r="P3" s="1">
        <f>ROUNDDOWN(VLOOKUP((L3-1)*12,$T$2:$AA$421,5,FALSE)-VLOOKUP((L3-1)*12,$T$2:$AA$421,8,FALSE),0)</f>
        <v>36576089</v>
      </c>
      <c r="Q3" s="1">
        <f>ROUNDDOWN(-1*PMT(M3/12,O3,P3,0,0),0)</f>
        <v>103255</v>
      </c>
      <c r="R3" s="7"/>
      <c r="S3" s="7"/>
      <c r="T3">
        <v>2</v>
      </c>
      <c r="U3">
        <f>IF(メイン!$C$7&lt;system!I3,"",system!I3)</f>
        <v>1</v>
      </c>
      <c r="V3" s="3">
        <f t="shared" ref="V3" si="2">IF(U3="","",EDATE(V2,1))</f>
        <v>42125</v>
      </c>
      <c r="W3" s="6">
        <f>IF(U3="","",VLOOKUP(U3,system!$A$2:$B$36,2,FALSE))</f>
        <v>8.5000000000000006E-3</v>
      </c>
      <c r="X3" s="7">
        <f>IF(U3="","",ROUNDDOWN(X2-AA2,0))</f>
        <v>37423307</v>
      </c>
      <c r="Y3" s="7">
        <f>IF(U3="","",VLOOKUP(U3,system!$L$2:$Q$36,6,FALSE))</f>
        <v>103255</v>
      </c>
      <c r="Z3" s="7">
        <f>IF(U3="","",ROUNDDOWN(X3*W3/12,0))</f>
        <v>26508</v>
      </c>
      <c r="AA3" s="7">
        <f>IF(U3="","",ROUNDDOWN(Y3-Z3,0))</f>
        <v>76747</v>
      </c>
      <c r="AF3" s="5" t="s">
        <v>19</v>
      </c>
      <c r="AG3" s="11">
        <f>SUM(system!Y:Y)-AG2</f>
        <v>10180655</v>
      </c>
      <c r="AI3" s="14" t="s">
        <v>40</v>
      </c>
      <c r="AJ3" s="13">
        <v>0.54700000000000004</v>
      </c>
      <c r="AK3" t="b">
        <v>1</v>
      </c>
      <c r="AL3">
        <f>IF(AK3=TRUE,AJ3,0)</f>
        <v>0.54700000000000004</v>
      </c>
      <c r="AM3" t="str">
        <f>IF(AK3=TRUE,"３大疾病保障付","")</f>
        <v>３大疾病保障付</v>
      </c>
    </row>
    <row r="4" spans="1:39" x14ac:dyDescent="0.2">
      <c r="A4">
        <v>3</v>
      </c>
      <c r="B4">
        <f>VLOOKUP(A4,メイン!$C$11:$G$15,5,TRUE)</f>
        <v>8.5000000000000006E-3</v>
      </c>
      <c r="C4">
        <f>メイン!$C$7-system!A4+1</f>
        <v>33</v>
      </c>
      <c r="D4">
        <f>VLOOKUP((A4-1)*12,メイン!$M$3:$U$422,2,FALSE)-1</f>
        <v>396</v>
      </c>
      <c r="E4" s="1">
        <f>ROUNDDOWN(VLOOKUP((A4-1)*12,メイン!$M$3:$U$422,6,FALSE)-VLOOKUP((A4-1)*12,メイン!$M$3:$U$422,9,FALSE),0)</f>
        <v>35644295</v>
      </c>
      <c r="F4" s="1">
        <f t="shared" si="0"/>
        <v>103255</v>
      </c>
      <c r="I4">
        <v>1</v>
      </c>
      <c r="L4">
        <v>3</v>
      </c>
      <c r="M4">
        <f>VLOOKUP(L4,メイン!$C$11:$G$13,5,TRUE)</f>
        <v>8.5000000000000006E-3</v>
      </c>
      <c r="N4">
        <f>メイン!$C$7-system!L4+1</f>
        <v>33</v>
      </c>
      <c r="O4">
        <f t="shared" si="1"/>
        <v>396</v>
      </c>
      <c r="P4" s="1">
        <f t="shared" ref="P4:P36" si="3">ROUNDDOWN(VLOOKUP((L4-1)*12,$T$2:$AA$421,5,FALSE)-VLOOKUP((L4-1)*12,$T$2:$AA$421,8,FALSE),0)</f>
        <v>35644295</v>
      </c>
      <c r="Q4" s="1">
        <f t="shared" ref="Q4:Q35" si="4">ROUNDDOWN(-1*PMT(M4/12,O4,P4,0,0),0)</f>
        <v>103255</v>
      </c>
      <c r="R4" s="7"/>
      <c r="S4" s="7"/>
      <c r="T4">
        <v>3</v>
      </c>
      <c r="U4">
        <f>IF(メイン!$C$7&lt;system!I4,"",system!I4)</f>
        <v>1</v>
      </c>
      <c r="V4" s="3">
        <f t="shared" ref="V4:V67" si="5">IF(U4="","",EDATE(V3,1))</f>
        <v>42156</v>
      </c>
      <c r="W4" s="6">
        <f>IF(U4="","",VLOOKUP(U4,system!$A$2:$B$36,2,FALSE))</f>
        <v>8.5000000000000006E-3</v>
      </c>
      <c r="X4" s="7">
        <f t="shared" ref="X4:X67" si="6">IF(U4="","",ROUNDDOWN(X3-AA3,0))</f>
        <v>37346560</v>
      </c>
      <c r="Y4" s="7">
        <f>IF(U4="","",VLOOKUP(U4,system!$L$2:$Q$36,6,FALSE))</f>
        <v>103255</v>
      </c>
      <c r="Z4" s="7">
        <f t="shared" ref="Z4:Z67" si="7">IF(U4="","",ROUNDDOWN(X4*W4/12,0))</f>
        <v>26453</v>
      </c>
      <c r="AA4" s="7">
        <f t="shared" ref="AA4:AA67" si="8">IF(U4="","",ROUNDDOWN(Y4-Z4,0))</f>
        <v>76802</v>
      </c>
      <c r="AF4" s="5" t="s">
        <v>25</v>
      </c>
      <c r="AG4" s="24">
        <f>AG2*メイン!$C$8/100</f>
        <v>150000</v>
      </c>
      <c r="AI4" s="14" t="s">
        <v>41</v>
      </c>
      <c r="AJ4" s="13">
        <v>0.55700000000000005</v>
      </c>
      <c r="AK4" t="b">
        <v>0</v>
      </c>
      <c r="AL4">
        <f>IF(AK4=TRUE,AJ4,0)</f>
        <v>0</v>
      </c>
      <c r="AM4" t="str">
        <f>IF(AK4=TRUE,"デュエット","")</f>
        <v/>
      </c>
    </row>
    <row r="5" spans="1:39" x14ac:dyDescent="0.2">
      <c r="A5">
        <v>4</v>
      </c>
      <c r="B5">
        <f>VLOOKUP(A5,メイン!$C$11:$G$15,5,TRUE)</f>
        <v>8.5000000000000006E-3</v>
      </c>
      <c r="C5">
        <f>メイン!$C$7-system!A5+1</f>
        <v>32</v>
      </c>
      <c r="D5">
        <f>VLOOKUP((A5-1)*12,メイン!$M$3:$U$422,2,FALSE)-1</f>
        <v>384</v>
      </c>
      <c r="E5" s="1">
        <f>ROUNDDOWN(VLOOKUP((A5-1)*12,メイン!$M$3:$U$422,6,FALSE)-VLOOKUP((A5-1)*12,メイン!$M$3:$U$422,9,FALSE),0)</f>
        <v>34704550</v>
      </c>
      <c r="F5" s="1">
        <f t="shared" si="0"/>
        <v>103255</v>
      </c>
      <c r="I5">
        <v>1</v>
      </c>
      <c r="L5">
        <v>4</v>
      </c>
      <c r="M5">
        <f>VLOOKUP(L5,メイン!$C$11:$G$13,5,TRUE)</f>
        <v>8.5000000000000006E-3</v>
      </c>
      <c r="N5">
        <f>メイン!$C$7-system!L5+1</f>
        <v>32</v>
      </c>
      <c r="O5">
        <f t="shared" si="1"/>
        <v>384</v>
      </c>
      <c r="P5" s="1">
        <f t="shared" si="3"/>
        <v>34704550</v>
      </c>
      <c r="Q5" s="1">
        <f t="shared" si="4"/>
        <v>103255</v>
      </c>
      <c r="R5" s="7"/>
      <c r="S5" s="7"/>
      <c r="T5">
        <v>4</v>
      </c>
      <c r="U5">
        <f>IF(メイン!$C$7&lt;system!I5,"",system!I5)</f>
        <v>1</v>
      </c>
      <c r="V5" s="3">
        <f t="shared" si="5"/>
        <v>42186</v>
      </c>
      <c r="W5" s="6">
        <f>IF(U5="","",VLOOKUP(U5,system!$A$2:$B$36,2,FALSE))</f>
        <v>8.5000000000000006E-3</v>
      </c>
      <c r="X5" s="7">
        <f t="shared" si="6"/>
        <v>37269758</v>
      </c>
      <c r="Y5" s="7">
        <f>IF(U5="","",VLOOKUP(U5,system!$L$2:$Q$36,6,FALSE))</f>
        <v>103255</v>
      </c>
      <c r="Z5" s="7">
        <f t="shared" si="7"/>
        <v>26399</v>
      </c>
      <c r="AA5" s="7">
        <f t="shared" si="8"/>
        <v>76856</v>
      </c>
      <c r="AF5" s="5" t="s">
        <v>31</v>
      </c>
      <c r="AG5" s="25">
        <f>SUM(system!AB:AB)</f>
        <v>3968800</v>
      </c>
      <c r="AI5" t="s">
        <v>30</v>
      </c>
      <c r="AJ5" s="16">
        <f>AL5</f>
        <v>0.54700000000000004</v>
      </c>
      <c r="AK5" t="s">
        <v>43</v>
      </c>
      <c r="AL5">
        <f>MAX(AL2:AL4)</f>
        <v>0.54700000000000004</v>
      </c>
      <c r="AM5" t="str">
        <f>IF(AK4=TRUE,AM4,AM3)</f>
        <v>３大疾病保障付</v>
      </c>
    </row>
    <row r="6" spans="1:39" x14ac:dyDescent="0.2">
      <c r="A6">
        <v>5</v>
      </c>
      <c r="B6">
        <f>VLOOKUP(A6,メイン!$C$11:$G$15,5,TRUE)</f>
        <v>8.5000000000000006E-3</v>
      </c>
      <c r="C6">
        <f>メイン!$C$7-system!A6+1</f>
        <v>31</v>
      </c>
      <c r="D6">
        <f>VLOOKUP((A6-1)*12,メイン!$M$3:$U$422,2,FALSE)-1</f>
        <v>372</v>
      </c>
      <c r="E6" s="1">
        <f>ROUNDDOWN(VLOOKUP((A6-1)*12,メイン!$M$3:$U$422,6,FALSE)-VLOOKUP((A6-1)*12,メイン!$M$3:$U$422,9,FALSE),0)</f>
        <v>33756787</v>
      </c>
      <c r="F6" s="1">
        <f t="shared" si="0"/>
        <v>103255</v>
      </c>
      <c r="I6">
        <v>1</v>
      </c>
      <c r="L6">
        <v>5</v>
      </c>
      <c r="M6">
        <f>VLOOKUP(L6,メイン!$C$11:$G$13,5,TRUE)</f>
        <v>8.5000000000000006E-3</v>
      </c>
      <c r="N6">
        <f>メイン!$C$7-system!L6+1</f>
        <v>31</v>
      </c>
      <c r="O6">
        <f t="shared" si="1"/>
        <v>372</v>
      </c>
      <c r="P6" s="1">
        <f t="shared" si="3"/>
        <v>33756787</v>
      </c>
      <c r="Q6" s="1">
        <f t="shared" si="4"/>
        <v>103255</v>
      </c>
      <c r="R6" s="7"/>
      <c r="S6" s="7"/>
      <c r="T6">
        <v>5</v>
      </c>
      <c r="U6">
        <f>IF(メイン!$C$7&lt;system!I6,"",system!I6)</f>
        <v>1</v>
      </c>
      <c r="V6" s="3">
        <f t="shared" si="5"/>
        <v>42217</v>
      </c>
      <c r="W6" s="6">
        <f>IF(U6="","",VLOOKUP(U6,system!$A$2:$B$36,2,FALSE))</f>
        <v>8.5000000000000006E-3</v>
      </c>
      <c r="X6" s="7">
        <f t="shared" si="6"/>
        <v>37192902</v>
      </c>
      <c r="Y6" s="7">
        <f>IF(U6="","",VLOOKUP(U6,system!$L$2:$Q$36,6,FALSE))</f>
        <v>103255</v>
      </c>
      <c r="Z6" s="7">
        <f t="shared" si="7"/>
        <v>26344</v>
      </c>
      <c r="AA6" s="7">
        <f t="shared" si="8"/>
        <v>76911</v>
      </c>
      <c r="AF6" s="5" t="s">
        <v>32</v>
      </c>
      <c r="AG6" s="15">
        <f>SUM(AG2:AG5)</f>
        <v>51799455</v>
      </c>
      <c r="AM6" t="str">
        <f>IF(AND(AK3=FALSE,AK4=FALSE),AM2,AM2&amp;"["&amp;AM5&amp;"]")</f>
        <v>団信あり[３大疾病保障付]</v>
      </c>
    </row>
    <row r="7" spans="1:39" x14ac:dyDescent="0.2">
      <c r="A7">
        <v>6</v>
      </c>
      <c r="B7">
        <f>VLOOKUP(A7,メイン!$C$11:$G$15,5,TRUE)</f>
        <v>1.55E-2</v>
      </c>
      <c r="C7">
        <f>メイン!$C$7-system!A7+1</f>
        <v>30</v>
      </c>
      <c r="D7">
        <f>VLOOKUP((A7-1)*12,メイン!$M$3:$U$422,2,FALSE)-1</f>
        <v>360</v>
      </c>
      <c r="E7" s="1">
        <f>ROUNDDOWN(VLOOKUP((A7-1)*12,メイン!$M$3:$U$422,6,FALSE)-VLOOKUP((A7-1)*12,メイン!$M$3:$U$422,9,FALSE),0)</f>
        <v>32800936</v>
      </c>
      <c r="F7" s="1">
        <f t="shared" si="0"/>
        <v>113991</v>
      </c>
      <c r="I7">
        <v>1</v>
      </c>
      <c r="L7">
        <v>6</v>
      </c>
      <c r="M7">
        <f>VLOOKUP(L7,メイン!$C$11:$G$13,5,TRUE)</f>
        <v>1.55E-2</v>
      </c>
      <c r="N7">
        <f>メイン!$C$7-system!L7+1</f>
        <v>30</v>
      </c>
      <c r="O7">
        <f t="shared" si="1"/>
        <v>360</v>
      </c>
      <c r="P7" s="1">
        <f t="shared" si="3"/>
        <v>32800936</v>
      </c>
      <c r="Q7" s="1">
        <f t="shared" si="4"/>
        <v>113991</v>
      </c>
      <c r="R7" s="7"/>
      <c r="S7" s="7"/>
      <c r="T7">
        <v>6</v>
      </c>
      <c r="U7">
        <f>IF(メイン!$C$7&lt;system!I7,"",system!I7)</f>
        <v>1</v>
      </c>
      <c r="V7" s="3">
        <f t="shared" si="5"/>
        <v>42248</v>
      </c>
      <c r="W7" s="6">
        <f>IF(U7="","",VLOOKUP(U7,system!$A$2:$B$36,2,FALSE))</f>
        <v>8.5000000000000006E-3</v>
      </c>
      <c r="X7" s="7">
        <f t="shared" si="6"/>
        <v>37115991</v>
      </c>
      <c r="Y7" s="7">
        <f>IF(U7="","",VLOOKUP(U7,system!$L$2:$Q$36,6,FALSE))</f>
        <v>103255</v>
      </c>
      <c r="Z7" s="7">
        <f t="shared" si="7"/>
        <v>26290</v>
      </c>
      <c r="AA7" s="7">
        <f t="shared" si="8"/>
        <v>76965</v>
      </c>
    </row>
    <row r="8" spans="1:39" x14ac:dyDescent="0.2">
      <c r="A8">
        <v>7</v>
      </c>
      <c r="B8">
        <f>VLOOKUP(A8,メイン!$C$11:$G$15,5,TRUE)</f>
        <v>1.55E-2</v>
      </c>
      <c r="C8">
        <f>メイン!$C$7-system!A8+1</f>
        <v>29</v>
      </c>
      <c r="D8">
        <f>VLOOKUP((A8-1)*12,メイン!$M$3:$U$422,2,FALSE)-1</f>
        <v>348</v>
      </c>
      <c r="E8" s="1">
        <f>ROUNDDOWN(VLOOKUP((A8-1)*12,メイン!$M$3:$U$422,6,FALSE)-VLOOKUP((A8-1)*12,メイン!$M$3:$U$422,9,FALSE),0)</f>
        <v>31935319</v>
      </c>
      <c r="F8" s="1">
        <f t="shared" si="0"/>
        <v>113991</v>
      </c>
      <c r="I8">
        <v>1</v>
      </c>
      <c r="L8">
        <v>7</v>
      </c>
      <c r="M8">
        <f>VLOOKUP(L8,メイン!$C$11:$G$13,5,TRUE)</f>
        <v>1.55E-2</v>
      </c>
      <c r="N8">
        <f>メイン!$C$7-system!L8+1</f>
        <v>29</v>
      </c>
      <c r="O8">
        <f t="shared" si="1"/>
        <v>348</v>
      </c>
      <c r="P8" s="1">
        <f t="shared" si="3"/>
        <v>31935319</v>
      </c>
      <c r="Q8" s="1">
        <f t="shared" si="4"/>
        <v>113991</v>
      </c>
      <c r="R8" s="7"/>
      <c r="S8" s="7"/>
      <c r="T8">
        <v>7</v>
      </c>
      <c r="U8">
        <f>IF(メイン!$C$7&lt;system!I8,"",system!I8)</f>
        <v>1</v>
      </c>
      <c r="V8" s="3">
        <f t="shared" si="5"/>
        <v>42278</v>
      </c>
      <c r="W8" s="6">
        <f>IF(U8="","",VLOOKUP(U8,system!$A$2:$B$36,2,FALSE))</f>
        <v>8.5000000000000006E-3</v>
      </c>
      <c r="X8" s="7">
        <f t="shared" si="6"/>
        <v>37039026</v>
      </c>
      <c r="Y8" s="7">
        <f>IF(U8="","",VLOOKUP(U8,system!$L$2:$Q$36,6,FALSE))</f>
        <v>103255</v>
      </c>
      <c r="Z8" s="7">
        <f t="shared" si="7"/>
        <v>26235</v>
      </c>
      <c r="AA8" s="7">
        <f t="shared" si="8"/>
        <v>77020</v>
      </c>
    </row>
    <row r="9" spans="1:39" x14ac:dyDescent="0.2">
      <c r="A9">
        <v>8</v>
      </c>
      <c r="B9">
        <f>VLOOKUP(A9,メイン!$C$11:$G$15,5,TRUE)</f>
        <v>1.55E-2</v>
      </c>
      <c r="C9">
        <f>メイン!$C$7-system!A9+1</f>
        <v>28</v>
      </c>
      <c r="D9">
        <f>VLOOKUP((A9-1)*12,メイン!$M$3:$U$422,2,FALSE)-1</f>
        <v>336</v>
      </c>
      <c r="E9" s="1">
        <f>ROUNDDOWN(VLOOKUP((A9-1)*12,メイン!$M$3:$U$422,6,FALSE)-VLOOKUP((A9-1)*12,メイン!$M$3:$U$422,9,FALSE),0)</f>
        <v>31056189</v>
      </c>
      <c r="F9" s="1">
        <f t="shared" si="0"/>
        <v>113991</v>
      </c>
      <c r="I9">
        <v>1</v>
      </c>
      <c r="L9">
        <v>8</v>
      </c>
      <c r="M9">
        <f>VLOOKUP(L9,メイン!$C$11:$G$13,5,TRUE)</f>
        <v>1.55E-2</v>
      </c>
      <c r="N9">
        <f>メイン!$C$7-system!L9+1</f>
        <v>28</v>
      </c>
      <c r="O9">
        <f t="shared" si="1"/>
        <v>336</v>
      </c>
      <c r="P9" s="1">
        <f t="shared" si="3"/>
        <v>31056189</v>
      </c>
      <c r="Q9" s="1">
        <f t="shared" si="4"/>
        <v>113991</v>
      </c>
      <c r="R9" s="7"/>
      <c r="S9" s="7"/>
      <c r="T9">
        <v>8</v>
      </c>
      <c r="U9">
        <f>IF(メイン!$C$7&lt;system!I9,"",system!I9)</f>
        <v>1</v>
      </c>
      <c r="V9" s="3">
        <f t="shared" si="5"/>
        <v>42309</v>
      </c>
      <c r="W9" s="6">
        <f>IF(U9="","",VLOOKUP(U9,system!$A$2:$B$36,2,FALSE))</f>
        <v>8.5000000000000006E-3</v>
      </c>
      <c r="X9" s="7">
        <f t="shared" si="6"/>
        <v>36962006</v>
      </c>
      <c r="Y9" s="7">
        <f>IF(U9="","",VLOOKUP(U9,system!$L$2:$Q$36,6,FALSE))</f>
        <v>103255</v>
      </c>
      <c r="Z9" s="7">
        <f t="shared" si="7"/>
        <v>26181</v>
      </c>
      <c r="AA9" s="7">
        <f t="shared" si="8"/>
        <v>77074</v>
      </c>
    </row>
    <row r="10" spans="1:39" x14ac:dyDescent="0.2">
      <c r="A10">
        <v>9</v>
      </c>
      <c r="B10">
        <f>VLOOKUP(A10,メイン!$C$11:$G$15,5,TRUE)</f>
        <v>1.55E-2</v>
      </c>
      <c r="C10">
        <f>メイン!$C$7-system!A10+1</f>
        <v>27</v>
      </c>
      <c r="D10">
        <f>VLOOKUP((A10-1)*12,メイン!$M$3:$U$422,2,FALSE)-1</f>
        <v>324</v>
      </c>
      <c r="E10" s="1">
        <f>ROUNDDOWN(VLOOKUP((A10-1)*12,メイン!$M$3:$U$422,6,FALSE)-VLOOKUP((A10-1)*12,メイン!$M$3:$U$422,9,FALSE),0)</f>
        <v>30163335</v>
      </c>
      <c r="F10" s="1">
        <f t="shared" si="0"/>
        <v>113991</v>
      </c>
      <c r="I10">
        <v>1</v>
      </c>
      <c r="L10">
        <v>9</v>
      </c>
      <c r="M10">
        <f>VLOOKUP(L10,メイン!$C$11:$G$13,5,TRUE)</f>
        <v>1.55E-2</v>
      </c>
      <c r="N10">
        <f>メイン!$C$7-system!L10+1</f>
        <v>27</v>
      </c>
      <c r="O10">
        <f t="shared" si="1"/>
        <v>324</v>
      </c>
      <c r="P10" s="1">
        <f t="shared" si="3"/>
        <v>30163335</v>
      </c>
      <c r="Q10" s="1">
        <f t="shared" si="4"/>
        <v>113991</v>
      </c>
      <c r="R10" s="7"/>
      <c r="S10" s="7"/>
      <c r="T10">
        <v>9</v>
      </c>
      <c r="U10">
        <f>IF(メイン!$C$7&lt;system!I10,"",system!I10)</f>
        <v>1</v>
      </c>
      <c r="V10" s="3">
        <f t="shared" si="5"/>
        <v>42339</v>
      </c>
      <c r="W10" s="6">
        <f>IF(U10="","",VLOOKUP(U10,system!$A$2:$B$36,2,FALSE))</f>
        <v>8.5000000000000006E-3</v>
      </c>
      <c r="X10" s="7">
        <f t="shared" si="6"/>
        <v>36884932</v>
      </c>
      <c r="Y10" s="7">
        <f>IF(U10="","",VLOOKUP(U10,system!$L$2:$Q$36,6,FALSE))</f>
        <v>103255</v>
      </c>
      <c r="Z10" s="7">
        <f t="shared" si="7"/>
        <v>26126</v>
      </c>
      <c r="AA10" s="7">
        <f t="shared" si="8"/>
        <v>77129</v>
      </c>
    </row>
    <row r="11" spans="1:39" x14ac:dyDescent="0.2">
      <c r="A11">
        <v>10</v>
      </c>
      <c r="B11">
        <f>VLOOKUP(A11,メイン!$C$11:$G$15,5,TRUE)</f>
        <v>1.55E-2</v>
      </c>
      <c r="C11">
        <f>メイン!$C$7-system!A11+1</f>
        <v>26</v>
      </c>
      <c r="D11">
        <f>VLOOKUP((A11-1)*12,メイン!$M$3:$U$422,2,FALSE)-1</f>
        <v>312</v>
      </c>
      <c r="E11" s="1">
        <f>ROUNDDOWN(VLOOKUP((A11-1)*12,メイン!$M$3:$U$422,6,FALSE)-VLOOKUP((A11-1)*12,メイン!$M$3:$U$422,9,FALSE),0)</f>
        <v>29256546</v>
      </c>
      <c r="F11" s="1">
        <f t="shared" si="0"/>
        <v>113991</v>
      </c>
      <c r="I11">
        <v>1</v>
      </c>
      <c r="L11">
        <v>10</v>
      </c>
      <c r="M11">
        <f>VLOOKUP(L11,メイン!$C$11:$G$13,5,TRUE)</f>
        <v>1.55E-2</v>
      </c>
      <c r="N11">
        <f>メイン!$C$7-system!L11+1</f>
        <v>26</v>
      </c>
      <c r="O11">
        <f t="shared" si="1"/>
        <v>312</v>
      </c>
      <c r="P11" s="1">
        <f t="shared" si="3"/>
        <v>29256546</v>
      </c>
      <c r="Q11" s="1">
        <f t="shared" si="4"/>
        <v>113991</v>
      </c>
      <c r="R11" s="7"/>
      <c r="S11" s="7"/>
      <c r="T11">
        <v>10</v>
      </c>
      <c r="U11">
        <f>IF(メイン!$C$7&lt;system!I11,"",system!I11)</f>
        <v>1</v>
      </c>
      <c r="V11" s="3">
        <f t="shared" si="5"/>
        <v>42370</v>
      </c>
      <c r="W11" s="6">
        <f>IF(U11="","",VLOOKUP(U11,system!$A$2:$B$36,2,FALSE))</f>
        <v>8.5000000000000006E-3</v>
      </c>
      <c r="X11" s="7">
        <f t="shared" si="6"/>
        <v>36807803</v>
      </c>
      <c r="Y11" s="7">
        <f>IF(U11="","",VLOOKUP(U11,system!$L$2:$Q$36,6,FALSE))</f>
        <v>103255</v>
      </c>
      <c r="Z11" s="7">
        <f t="shared" si="7"/>
        <v>26072</v>
      </c>
      <c r="AA11" s="7">
        <f t="shared" si="8"/>
        <v>77183</v>
      </c>
    </row>
    <row r="12" spans="1:39" x14ac:dyDescent="0.2">
      <c r="A12">
        <v>11</v>
      </c>
      <c r="B12">
        <f>VLOOKUP(A12,メイン!$C$11:$G$15,5,TRUE)</f>
        <v>1.55E-2</v>
      </c>
      <c r="C12">
        <f>メイン!$C$7-system!A12+1</f>
        <v>25</v>
      </c>
      <c r="D12">
        <f>VLOOKUP((A12-1)*12,メイン!$M$3:$U$422,2,FALSE)-1</f>
        <v>300</v>
      </c>
      <c r="E12" s="1">
        <f>ROUNDDOWN(VLOOKUP((A12-1)*12,メイン!$M$3:$U$422,6,FALSE)-VLOOKUP((A12-1)*12,メイン!$M$3:$U$422,9,FALSE),0)</f>
        <v>28335601</v>
      </c>
      <c r="F12" s="1">
        <f t="shared" si="0"/>
        <v>113991</v>
      </c>
      <c r="I12">
        <v>1</v>
      </c>
      <c r="L12">
        <v>11</v>
      </c>
      <c r="M12">
        <f>VLOOKUP(L12,メイン!$C$11:$G$13,5,TRUE)</f>
        <v>1.55E-2</v>
      </c>
      <c r="N12">
        <f>メイン!$C$7-system!L12+1</f>
        <v>25</v>
      </c>
      <c r="O12">
        <f t="shared" si="1"/>
        <v>300</v>
      </c>
      <c r="P12" s="1">
        <f t="shared" si="3"/>
        <v>28335601</v>
      </c>
      <c r="Q12" s="1">
        <f t="shared" si="4"/>
        <v>113991</v>
      </c>
      <c r="R12" s="7"/>
      <c r="S12" s="7"/>
      <c r="T12">
        <v>11</v>
      </c>
      <c r="U12">
        <f>IF(メイン!$C$7&lt;system!I12,"",system!I12)</f>
        <v>1</v>
      </c>
      <c r="V12" s="3">
        <f t="shared" si="5"/>
        <v>42401</v>
      </c>
      <c r="W12" s="6">
        <f>IF(U12="","",VLOOKUP(U12,system!$A$2:$B$36,2,FALSE))</f>
        <v>8.5000000000000006E-3</v>
      </c>
      <c r="X12" s="7">
        <f t="shared" si="6"/>
        <v>36730620</v>
      </c>
      <c r="Y12" s="7">
        <f>IF(U12="","",VLOOKUP(U12,system!$L$2:$Q$36,6,FALSE))</f>
        <v>103255</v>
      </c>
      <c r="Z12" s="7">
        <f t="shared" si="7"/>
        <v>26017</v>
      </c>
      <c r="AA12" s="7">
        <f t="shared" si="8"/>
        <v>77238</v>
      </c>
    </row>
    <row r="13" spans="1:39" x14ac:dyDescent="0.2">
      <c r="A13">
        <v>12</v>
      </c>
      <c r="B13">
        <f>VLOOKUP(A13,メイン!$C$11:$G$15,5,TRUE)</f>
        <v>1.55E-2</v>
      </c>
      <c r="C13">
        <f>メイン!$C$7-system!A13+1</f>
        <v>24</v>
      </c>
      <c r="D13">
        <f>VLOOKUP((A13-1)*12,メイン!$M$3:$U$422,2,FALSE)-1</f>
        <v>288</v>
      </c>
      <c r="E13" s="1">
        <f>ROUNDDOWN(VLOOKUP((A13-1)*12,メイン!$M$3:$U$422,6,FALSE)-VLOOKUP((A13-1)*12,メイン!$M$3:$U$422,9,FALSE),0)</f>
        <v>27400279</v>
      </c>
      <c r="F13" s="1">
        <f t="shared" si="0"/>
        <v>113991</v>
      </c>
      <c r="I13">
        <v>1</v>
      </c>
      <c r="L13">
        <v>12</v>
      </c>
      <c r="M13">
        <f>VLOOKUP(L13,メイン!$C$11:$G$13,5,TRUE)</f>
        <v>1.55E-2</v>
      </c>
      <c r="N13">
        <f>メイン!$C$7-system!L13+1</f>
        <v>24</v>
      </c>
      <c r="O13">
        <f t="shared" si="1"/>
        <v>288</v>
      </c>
      <c r="P13" s="1">
        <f t="shared" si="3"/>
        <v>27400279</v>
      </c>
      <c r="Q13" s="1">
        <f t="shared" si="4"/>
        <v>113991</v>
      </c>
      <c r="R13" s="7"/>
      <c r="S13" s="7"/>
      <c r="T13">
        <v>12</v>
      </c>
      <c r="U13">
        <f>IF(メイン!$C$7&lt;system!I13,"",system!I13)</f>
        <v>1</v>
      </c>
      <c r="V13" s="3">
        <f t="shared" si="5"/>
        <v>42430</v>
      </c>
      <c r="W13" s="6">
        <f>IF(U13="","",VLOOKUP(U13,system!$A$2:$B$36,2,FALSE))</f>
        <v>8.5000000000000006E-3</v>
      </c>
      <c r="X13" s="7">
        <f t="shared" si="6"/>
        <v>36653382</v>
      </c>
      <c r="Y13" s="7">
        <f>IF(U13="","",VLOOKUP(U13,system!$L$2:$Q$36,6,FALSE))</f>
        <v>103255</v>
      </c>
      <c r="Z13" s="7">
        <f t="shared" si="7"/>
        <v>25962</v>
      </c>
      <c r="AA13" s="7">
        <f t="shared" si="8"/>
        <v>77293</v>
      </c>
    </row>
    <row r="14" spans="1:39" x14ac:dyDescent="0.2">
      <c r="A14">
        <v>13</v>
      </c>
      <c r="B14">
        <f>VLOOKUP(A14,メイン!$C$11:$G$15,5,TRUE)</f>
        <v>1.55E-2</v>
      </c>
      <c r="C14">
        <f>メイン!$C$7-system!A14+1</f>
        <v>23</v>
      </c>
      <c r="D14">
        <f>VLOOKUP((A14-1)*12,メイン!$M$3:$U$422,2,FALSE)-1</f>
        <v>276</v>
      </c>
      <c r="E14" s="1">
        <f>ROUNDDOWN(VLOOKUP((A14-1)*12,メイン!$M$3:$U$422,6,FALSE)-VLOOKUP((A14-1)*12,メイン!$M$3:$U$422,9,FALSE),0)</f>
        <v>26450357</v>
      </c>
      <c r="F14" s="1">
        <f t="shared" si="0"/>
        <v>113991</v>
      </c>
      <c r="I14">
        <f>I2+1</f>
        <v>2</v>
      </c>
      <c r="L14">
        <v>13</v>
      </c>
      <c r="M14">
        <f>VLOOKUP(L14,メイン!$C$11:$G$13,5,TRUE)</f>
        <v>1.55E-2</v>
      </c>
      <c r="N14">
        <f>メイン!$C$7-system!L14+1</f>
        <v>23</v>
      </c>
      <c r="O14">
        <f t="shared" si="1"/>
        <v>276</v>
      </c>
      <c r="P14" s="1">
        <f t="shared" si="3"/>
        <v>26450357</v>
      </c>
      <c r="Q14" s="1">
        <f t="shared" si="4"/>
        <v>113991</v>
      </c>
      <c r="R14" s="7"/>
      <c r="S14" s="7"/>
      <c r="T14">
        <v>13</v>
      </c>
      <c r="U14">
        <f>IF(メイン!$C$7&lt;system!I14,"",system!I14)</f>
        <v>2</v>
      </c>
      <c r="V14" s="3">
        <f t="shared" si="5"/>
        <v>42461</v>
      </c>
      <c r="W14" s="6">
        <f>IF(U14="","",VLOOKUP(U14,system!$A$2:$B$36,2,FALSE))</f>
        <v>8.5000000000000006E-3</v>
      </c>
      <c r="X14" s="7">
        <f t="shared" si="6"/>
        <v>36576089</v>
      </c>
      <c r="Y14" s="7">
        <f>IF(U14="","",VLOOKUP(U14,system!$L$2:$Q$36,6,FALSE))</f>
        <v>103255</v>
      </c>
      <c r="Z14" s="7">
        <f t="shared" si="7"/>
        <v>25908</v>
      </c>
      <c r="AA14" s="7">
        <f t="shared" si="8"/>
        <v>77347</v>
      </c>
      <c r="AB14">
        <f>IF(X14="","",ROUND(system!$AJ$5/100*X14,-2))</f>
        <v>200100</v>
      </c>
    </row>
    <row r="15" spans="1:39" x14ac:dyDescent="0.2">
      <c r="A15">
        <v>14</v>
      </c>
      <c r="B15">
        <f>VLOOKUP(A15,メイン!$C$11:$G$15,5,TRUE)</f>
        <v>1.55E-2</v>
      </c>
      <c r="C15">
        <f>メイン!$C$7-system!A15+1</f>
        <v>22</v>
      </c>
      <c r="D15">
        <f>VLOOKUP((A15-1)*12,メイン!$M$3:$U$422,2,FALSE)-1</f>
        <v>264</v>
      </c>
      <c r="E15" s="1">
        <f>ROUNDDOWN(VLOOKUP((A15-1)*12,メイン!$M$3:$U$422,6,FALSE)-VLOOKUP((A15-1)*12,メイン!$M$3:$U$422,9,FALSE),0)</f>
        <v>25485605</v>
      </c>
      <c r="F15" s="1">
        <f t="shared" si="0"/>
        <v>113991</v>
      </c>
      <c r="I15">
        <f t="shared" ref="I15:I78" si="9">I3+1</f>
        <v>2</v>
      </c>
      <c r="L15">
        <v>14</v>
      </c>
      <c r="M15">
        <f>VLOOKUP(L15,メイン!$C$11:$G$13,5,TRUE)</f>
        <v>1.55E-2</v>
      </c>
      <c r="N15">
        <f>メイン!$C$7-system!L15+1</f>
        <v>22</v>
      </c>
      <c r="O15">
        <f t="shared" si="1"/>
        <v>264</v>
      </c>
      <c r="P15" s="1">
        <f t="shared" si="3"/>
        <v>25485605</v>
      </c>
      <c r="Q15" s="1">
        <f t="shared" si="4"/>
        <v>113991</v>
      </c>
      <c r="R15" s="7"/>
      <c r="S15" s="7"/>
      <c r="T15">
        <v>14</v>
      </c>
      <c r="U15">
        <f>IF(メイン!$C$7&lt;system!I15,"",system!I15)</f>
        <v>2</v>
      </c>
      <c r="V15" s="3">
        <f t="shared" si="5"/>
        <v>42491</v>
      </c>
      <c r="W15" s="6">
        <f>IF(U15="","",VLOOKUP(U15,system!$A$2:$B$36,2,FALSE))</f>
        <v>8.5000000000000006E-3</v>
      </c>
      <c r="X15" s="7">
        <f t="shared" si="6"/>
        <v>36498742</v>
      </c>
      <c r="Y15" s="7">
        <f>IF(U15="","",VLOOKUP(U15,system!$L$2:$Q$36,6,FALSE))</f>
        <v>103255</v>
      </c>
      <c r="Z15" s="7">
        <f t="shared" si="7"/>
        <v>25853</v>
      </c>
      <c r="AA15" s="7">
        <f t="shared" si="8"/>
        <v>77402</v>
      </c>
    </row>
    <row r="16" spans="1:39" x14ac:dyDescent="0.2">
      <c r="A16">
        <v>15</v>
      </c>
      <c r="B16">
        <f>VLOOKUP(A16,メイン!$C$11:$G$15,5,TRUE)</f>
        <v>1.55E-2</v>
      </c>
      <c r="C16">
        <f>メイン!$C$7-system!A16+1</f>
        <v>21</v>
      </c>
      <c r="D16">
        <f>VLOOKUP((A16-1)*12,メイン!$M$3:$U$422,2,FALSE)-1</f>
        <v>252</v>
      </c>
      <c r="E16" s="1">
        <f>ROUNDDOWN(VLOOKUP((A16-1)*12,メイン!$M$3:$U$422,6,FALSE)-VLOOKUP((A16-1)*12,メイン!$M$3:$U$422,9,FALSE),0)</f>
        <v>24505793</v>
      </c>
      <c r="F16" s="1">
        <f t="shared" si="0"/>
        <v>113991</v>
      </c>
      <c r="I16">
        <f t="shared" si="9"/>
        <v>2</v>
      </c>
      <c r="L16">
        <v>15</v>
      </c>
      <c r="M16">
        <f>VLOOKUP(L16,メイン!$C$11:$G$13,5,TRUE)</f>
        <v>1.55E-2</v>
      </c>
      <c r="N16">
        <f>メイン!$C$7-system!L16+1</f>
        <v>21</v>
      </c>
      <c r="O16">
        <f t="shared" si="1"/>
        <v>252</v>
      </c>
      <c r="P16" s="1">
        <f t="shared" si="3"/>
        <v>24505793</v>
      </c>
      <c r="Q16" s="1">
        <f t="shared" si="4"/>
        <v>113991</v>
      </c>
      <c r="R16" s="7"/>
      <c r="S16" s="7"/>
      <c r="T16">
        <v>15</v>
      </c>
      <c r="U16">
        <f>IF(メイン!$C$7&lt;system!I16,"",system!I16)</f>
        <v>2</v>
      </c>
      <c r="V16" s="3">
        <f t="shared" si="5"/>
        <v>42522</v>
      </c>
      <c r="W16" s="6">
        <f>IF(U16="","",VLOOKUP(U16,system!$A$2:$B$36,2,FALSE))</f>
        <v>8.5000000000000006E-3</v>
      </c>
      <c r="X16" s="7">
        <f t="shared" si="6"/>
        <v>36421340</v>
      </c>
      <c r="Y16" s="7">
        <f>IF(U16="","",VLOOKUP(U16,system!$L$2:$Q$36,6,FALSE))</f>
        <v>103255</v>
      </c>
      <c r="Z16" s="7">
        <f t="shared" si="7"/>
        <v>25798</v>
      </c>
      <c r="AA16" s="7">
        <f t="shared" si="8"/>
        <v>77457</v>
      </c>
    </row>
    <row r="17" spans="1:28" x14ac:dyDescent="0.2">
      <c r="A17">
        <v>16</v>
      </c>
      <c r="B17">
        <f>VLOOKUP(A17,メイン!$C$11:$G$15,5,TRUE)</f>
        <v>1.55E-2</v>
      </c>
      <c r="C17">
        <f>メイン!$C$7-system!A17+1</f>
        <v>20</v>
      </c>
      <c r="D17">
        <f>VLOOKUP((A17-1)*12,メイン!$M$3:$U$422,2,FALSE)-1</f>
        <v>240</v>
      </c>
      <c r="E17" s="1">
        <f>ROUNDDOWN(VLOOKUP((A17-1)*12,メイン!$M$3:$U$422,6,FALSE)-VLOOKUP((A17-1)*12,メイン!$M$3:$U$422,9,FALSE),0)</f>
        <v>23510685</v>
      </c>
      <c r="F17" s="1">
        <f t="shared" si="0"/>
        <v>113991</v>
      </c>
      <c r="I17">
        <f t="shared" si="9"/>
        <v>2</v>
      </c>
      <c r="L17">
        <v>16</v>
      </c>
      <c r="M17">
        <f>VLOOKUP(L17,メイン!$C$11:$G$13,5,TRUE)</f>
        <v>1.55E-2</v>
      </c>
      <c r="N17">
        <f>メイン!$C$7-system!L17+1</f>
        <v>20</v>
      </c>
      <c r="O17">
        <f t="shared" si="1"/>
        <v>240</v>
      </c>
      <c r="P17" s="1">
        <f t="shared" si="3"/>
        <v>23510685</v>
      </c>
      <c r="Q17" s="1">
        <f t="shared" si="4"/>
        <v>113991</v>
      </c>
      <c r="R17" s="7"/>
      <c r="S17" s="7"/>
      <c r="T17">
        <v>16</v>
      </c>
      <c r="U17">
        <f>IF(メイン!$C$7&lt;system!I17,"",system!I17)</f>
        <v>2</v>
      </c>
      <c r="V17" s="3">
        <f t="shared" si="5"/>
        <v>42552</v>
      </c>
      <c r="W17" s="6">
        <f>IF(U17="","",VLOOKUP(U17,system!$A$2:$B$36,2,FALSE))</f>
        <v>8.5000000000000006E-3</v>
      </c>
      <c r="X17" s="7">
        <f t="shared" si="6"/>
        <v>36343883</v>
      </c>
      <c r="Y17" s="7">
        <f>IF(U17="","",VLOOKUP(U17,system!$L$2:$Q$36,6,FALSE))</f>
        <v>103255</v>
      </c>
      <c r="Z17" s="7">
        <f t="shared" si="7"/>
        <v>25743</v>
      </c>
      <c r="AA17" s="7">
        <f t="shared" si="8"/>
        <v>77512</v>
      </c>
    </row>
    <row r="18" spans="1:28" x14ac:dyDescent="0.2">
      <c r="A18">
        <v>17</v>
      </c>
      <c r="B18">
        <f>VLOOKUP(A18,メイン!$C$11:$G$15,5,TRUE)</f>
        <v>1.55E-2</v>
      </c>
      <c r="C18">
        <f>メイン!$C$7-system!A18+1</f>
        <v>19</v>
      </c>
      <c r="D18">
        <f>VLOOKUP((A18-1)*12,メイン!$M$3:$U$422,2,FALSE)-1</f>
        <v>228</v>
      </c>
      <c r="E18" s="1">
        <f>ROUNDDOWN(VLOOKUP((A18-1)*12,メイン!$M$3:$U$422,6,FALSE)-VLOOKUP((A18-1)*12,メイン!$M$3:$U$422,9,FALSE),0)</f>
        <v>22500041</v>
      </c>
      <c r="F18" s="1">
        <f t="shared" si="0"/>
        <v>113991</v>
      </c>
      <c r="I18">
        <f t="shared" si="9"/>
        <v>2</v>
      </c>
      <c r="L18">
        <v>17</v>
      </c>
      <c r="M18">
        <f>VLOOKUP(L18,メイン!$C$11:$G$13,5,TRUE)</f>
        <v>1.55E-2</v>
      </c>
      <c r="N18">
        <f>メイン!$C$7-system!L18+1</f>
        <v>19</v>
      </c>
      <c r="O18">
        <f t="shared" si="1"/>
        <v>228</v>
      </c>
      <c r="P18" s="1">
        <f t="shared" si="3"/>
        <v>22500041</v>
      </c>
      <c r="Q18" s="1">
        <f t="shared" si="4"/>
        <v>113991</v>
      </c>
      <c r="R18" s="7"/>
      <c r="S18" s="7"/>
      <c r="T18">
        <v>17</v>
      </c>
      <c r="U18">
        <f>IF(メイン!$C$7&lt;system!I18,"",system!I18)</f>
        <v>2</v>
      </c>
      <c r="V18" s="3">
        <f t="shared" si="5"/>
        <v>42583</v>
      </c>
      <c r="W18" s="6">
        <f>IF(U18="","",VLOOKUP(U18,system!$A$2:$B$36,2,FALSE))</f>
        <v>8.5000000000000006E-3</v>
      </c>
      <c r="X18" s="7">
        <f t="shared" si="6"/>
        <v>36266371</v>
      </c>
      <c r="Y18" s="7">
        <f>IF(U18="","",VLOOKUP(U18,system!$L$2:$Q$36,6,FALSE))</f>
        <v>103255</v>
      </c>
      <c r="Z18" s="7">
        <f t="shared" si="7"/>
        <v>25688</v>
      </c>
      <c r="AA18" s="7">
        <f t="shared" si="8"/>
        <v>77567</v>
      </c>
    </row>
    <row r="19" spans="1:28" x14ac:dyDescent="0.2">
      <c r="A19">
        <v>18</v>
      </c>
      <c r="B19">
        <f>VLOOKUP(A19,メイン!$C$11:$G$15,5,TRUE)</f>
        <v>1.55E-2</v>
      </c>
      <c r="C19">
        <f>メイン!$C$7-system!A19+1</f>
        <v>18</v>
      </c>
      <c r="D19">
        <f>VLOOKUP((A19-1)*12,メイン!$M$3:$U$422,2,FALSE)-1</f>
        <v>216</v>
      </c>
      <c r="E19" s="1">
        <f>ROUNDDOWN(VLOOKUP((A19-1)*12,メイン!$M$3:$U$422,6,FALSE)-VLOOKUP((A19-1)*12,メイン!$M$3:$U$422,9,FALSE),0)</f>
        <v>21473623</v>
      </c>
      <c r="F19" s="1">
        <f t="shared" si="0"/>
        <v>113991</v>
      </c>
      <c r="I19">
        <f t="shared" si="9"/>
        <v>2</v>
      </c>
      <c r="L19">
        <v>18</v>
      </c>
      <c r="M19">
        <f>VLOOKUP(L19,メイン!$C$11:$G$13,5,TRUE)</f>
        <v>1.55E-2</v>
      </c>
      <c r="N19">
        <f>メイン!$C$7-system!L19+1</f>
        <v>18</v>
      </c>
      <c r="O19">
        <f t="shared" si="1"/>
        <v>216</v>
      </c>
      <c r="P19" s="1">
        <f t="shared" si="3"/>
        <v>21473623</v>
      </c>
      <c r="Q19" s="1">
        <f t="shared" si="4"/>
        <v>113991</v>
      </c>
      <c r="R19" s="7"/>
      <c r="S19" s="7"/>
      <c r="T19">
        <v>18</v>
      </c>
      <c r="U19">
        <f>IF(メイン!$C$7&lt;system!I19,"",system!I19)</f>
        <v>2</v>
      </c>
      <c r="V19" s="3">
        <f t="shared" si="5"/>
        <v>42614</v>
      </c>
      <c r="W19" s="6">
        <f>IF(U19="","",VLOOKUP(U19,system!$A$2:$B$36,2,FALSE))</f>
        <v>8.5000000000000006E-3</v>
      </c>
      <c r="X19" s="7">
        <f t="shared" si="6"/>
        <v>36188804</v>
      </c>
      <c r="Y19" s="7">
        <f>IF(U19="","",VLOOKUP(U19,system!$L$2:$Q$36,6,FALSE))</f>
        <v>103255</v>
      </c>
      <c r="Z19" s="7">
        <f t="shared" si="7"/>
        <v>25633</v>
      </c>
      <c r="AA19" s="7">
        <f t="shared" si="8"/>
        <v>77622</v>
      </c>
    </row>
    <row r="20" spans="1:28" x14ac:dyDescent="0.2">
      <c r="A20">
        <v>19</v>
      </c>
      <c r="B20">
        <f>VLOOKUP(A20,メイン!$C$11:$G$15,5,TRUE)</f>
        <v>1.55E-2</v>
      </c>
      <c r="C20">
        <f>メイン!$C$7-system!A20+1</f>
        <v>17</v>
      </c>
      <c r="D20">
        <f>VLOOKUP((A20-1)*12,メイン!$M$3:$U$422,2,FALSE)-1</f>
        <v>204</v>
      </c>
      <c r="E20" s="1">
        <f>ROUNDDOWN(VLOOKUP((A20-1)*12,メイン!$M$3:$U$422,6,FALSE)-VLOOKUP((A20-1)*12,メイン!$M$3:$U$422,9,FALSE),0)</f>
        <v>20431182</v>
      </c>
      <c r="F20" s="1">
        <f t="shared" si="0"/>
        <v>113991</v>
      </c>
      <c r="I20">
        <f t="shared" si="9"/>
        <v>2</v>
      </c>
      <c r="L20">
        <v>19</v>
      </c>
      <c r="M20">
        <f>VLOOKUP(L20,メイン!$C$11:$G$13,5,TRUE)</f>
        <v>1.55E-2</v>
      </c>
      <c r="N20">
        <f>メイン!$C$7-system!L20+1</f>
        <v>17</v>
      </c>
      <c r="O20">
        <f t="shared" si="1"/>
        <v>204</v>
      </c>
      <c r="P20" s="1">
        <f t="shared" si="3"/>
        <v>20431182</v>
      </c>
      <c r="Q20" s="1">
        <f t="shared" si="4"/>
        <v>113991</v>
      </c>
      <c r="R20" s="7"/>
      <c r="S20" s="7"/>
      <c r="T20">
        <v>19</v>
      </c>
      <c r="U20">
        <f>IF(メイン!$C$7&lt;system!I20,"",system!I20)</f>
        <v>2</v>
      </c>
      <c r="V20" s="3">
        <f t="shared" si="5"/>
        <v>42644</v>
      </c>
      <c r="W20" s="6">
        <f>IF(U20="","",VLOOKUP(U20,system!$A$2:$B$36,2,FALSE))</f>
        <v>8.5000000000000006E-3</v>
      </c>
      <c r="X20" s="7">
        <f t="shared" si="6"/>
        <v>36111182</v>
      </c>
      <c r="Y20" s="7">
        <f>IF(U20="","",VLOOKUP(U20,system!$L$2:$Q$36,6,FALSE))</f>
        <v>103255</v>
      </c>
      <c r="Z20" s="7">
        <f t="shared" si="7"/>
        <v>25578</v>
      </c>
      <c r="AA20" s="7">
        <f t="shared" si="8"/>
        <v>77677</v>
      </c>
    </row>
    <row r="21" spans="1:28" x14ac:dyDescent="0.2">
      <c r="A21">
        <v>20</v>
      </c>
      <c r="B21">
        <f>VLOOKUP(A21,メイン!$C$11:$G$15,5,TRUE)</f>
        <v>1.55E-2</v>
      </c>
      <c r="C21">
        <f>メイン!$C$7-system!A21+1</f>
        <v>16</v>
      </c>
      <c r="D21">
        <f>VLOOKUP((A21-1)*12,メイン!$M$3:$U$422,2,FALSE)-1</f>
        <v>192</v>
      </c>
      <c r="E21" s="1">
        <f>ROUNDDOWN(VLOOKUP((A21-1)*12,メイン!$M$3:$U$422,6,FALSE)-VLOOKUP((A21-1)*12,メイン!$M$3:$U$422,9,FALSE),0)</f>
        <v>19372468</v>
      </c>
      <c r="F21" s="1">
        <f t="shared" si="0"/>
        <v>113991</v>
      </c>
      <c r="I21">
        <f t="shared" si="9"/>
        <v>2</v>
      </c>
      <c r="L21">
        <v>20</v>
      </c>
      <c r="M21">
        <f>VLOOKUP(L21,メイン!$C$11:$G$13,5,TRUE)</f>
        <v>1.55E-2</v>
      </c>
      <c r="N21">
        <f>メイン!$C$7-system!L21+1</f>
        <v>16</v>
      </c>
      <c r="O21">
        <f t="shared" si="1"/>
        <v>192</v>
      </c>
      <c r="P21" s="1">
        <f t="shared" si="3"/>
        <v>19372468</v>
      </c>
      <c r="Q21" s="1">
        <f t="shared" si="4"/>
        <v>113991</v>
      </c>
      <c r="R21" s="7"/>
      <c r="S21" s="7"/>
      <c r="T21">
        <v>20</v>
      </c>
      <c r="U21">
        <f>IF(メイン!$C$7&lt;system!I21,"",system!I21)</f>
        <v>2</v>
      </c>
      <c r="V21" s="3">
        <f t="shared" si="5"/>
        <v>42675</v>
      </c>
      <c r="W21" s="6">
        <f>IF(U21="","",VLOOKUP(U21,system!$A$2:$B$36,2,FALSE))</f>
        <v>8.5000000000000006E-3</v>
      </c>
      <c r="X21" s="7">
        <f t="shared" si="6"/>
        <v>36033505</v>
      </c>
      <c r="Y21" s="7">
        <f>IF(U21="","",VLOOKUP(U21,system!$L$2:$Q$36,6,FALSE))</f>
        <v>103255</v>
      </c>
      <c r="Z21" s="7">
        <f t="shared" si="7"/>
        <v>25523</v>
      </c>
      <c r="AA21" s="7">
        <f t="shared" si="8"/>
        <v>77732</v>
      </c>
    </row>
    <row r="22" spans="1:28" x14ac:dyDescent="0.2">
      <c r="A22">
        <v>21</v>
      </c>
      <c r="B22">
        <f>VLOOKUP(A22,メイン!$C$11:$G$15,5,TRUE)</f>
        <v>1.8499999999999999E-2</v>
      </c>
      <c r="C22">
        <f>メイン!$C$7-system!A22+1</f>
        <v>15</v>
      </c>
      <c r="D22">
        <f>VLOOKUP((A22-1)*12,メイン!$M$3:$U$422,2,FALSE)-1</f>
        <v>180</v>
      </c>
      <c r="E22" s="1">
        <f>ROUNDDOWN(VLOOKUP((A22-1)*12,メイン!$M$3:$U$422,6,FALSE)-VLOOKUP((A22-1)*12,メイン!$M$3:$U$422,9,FALSE),0)</f>
        <v>18297226</v>
      </c>
      <c r="F22" s="1">
        <f t="shared" si="0"/>
        <v>116484</v>
      </c>
      <c r="I22">
        <f t="shared" si="9"/>
        <v>2</v>
      </c>
      <c r="L22">
        <v>21</v>
      </c>
      <c r="M22">
        <f>VLOOKUP(L22,メイン!$C$11:$G$13,5,TRUE)</f>
        <v>1.8499999999999999E-2</v>
      </c>
      <c r="N22">
        <f>メイン!$C$7-system!L22+1</f>
        <v>15</v>
      </c>
      <c r="O22">
        <f t="shared" si="1"/>
        <v>180</v>
      </c>
      <c r="P22" s="1">
        <f t="shared" si="3"/>
        <v>18297226</v>
      </c>
      <c r="Q22" s="1">
        <f t="shared" si="4"/>
        <v>116484</v>
      </c>
      <c r="R22" s="7"/>
      <c r="S22" s="7"/>
      <c r="T22">
        <v>21</v>
      </c>
      <c r="U22">
        <f>IF(メイン!$C$7&lt;system!I22,"",system!I22)</f>
        <v>2</v>
      </c>
      <c r="V22" s="3">
        <f t="shared" si="5"/>
        <v>42705</v>
      </c>
      <c r="W22" s="6">
        <f>IF(U22="","",VLOOKUP(U22,system!$A$2:$B$36,2,FALSE))</f>
        <v>8.5000000000000006E-3</v>
      </c>
      <c r="X22" s="7">
        <f t="shared" si="6"/>
        <v>35955773</v>
      </c>
      <c r="Y22" s="7">
        <f>IF(U22="","",VLOOKUP(U22,system!$L$2:$Q$36,6,FALSE))</f>
        <v>103255</v>
      </c>
      <c r="Z22" s="7">
        <f t="shared" si="7"/>
        <v>25468</v>
      </c>
      <c r="AA22" s="7">
        <f t="shared" si="8"/>
        <v>77787</v>
      </c>
    </row>
    <row r="23" spans="1:28" x14ac:dyDescent="0.2">
      <c r="A23">
        <v>22</v>
      </c>
      <c r="B23">
        <f>VLOOKUP(A23,メイン!$C$11:$G$15,5,TRUE)</f>
        <v>1.8499999999999999E-2</v>
      </c>
      <c r="C23">
        <f>メイン!$C$7-system!A23+1</f>
        <v>14</v>
      </c>
      <c r="D23">
        <f>VLOOKUP((A23-1)*12,メイン!$M$3:$U$422,2,FALSE)-1</f>
        <v>168</v>
      </c>
      <c r="E23" s="1">
        <f>ROUNDDOWN(VLOOKUP((A23-1)*12,メイン!$M$3:$U$422,6,FALSE)-VLOOKUP((A23-1)*12,メイン!$M$3:$U$422,9,FALSE),0)</f>
        <v>17228882</v>
      </c>
      <c r="F23" s="1">
        <f t="shared" si="0"/>
        <v>116484</v>
      </c>
      <c r="I23">
        <f t="shared" si="9"/>
        <v>2</v>
      </c>
      <c r="L23">
        <v>22</v>
      </c>
      <c r="M23">
        <f>VLOOKUP(L23,メイン!$C$11:$G$13,5,TRUE)</f>
        <v>1.8499999999999999E-2</v>
      </c>
      <c r="N23">
        <f>メイン!$C$7-system!L23+1</f>
        <v>14</v>
      </c>
      <c r="O23">
        <f t="shared" si="1"/>
        <v>168</v>
      </c>
      <c r="P23" s="1">
        <f t="shared" si="3"/>
        <v>17228882</v>
      </c>
      <c r="Q23" s="1">
        <f t="shared" si="4"/>
        <v>116484</v>
      </c>
      <c r="R23" s="7"/>
      <c r="S23" s="7"/>
      <c r="T23">
        <v>22</v>
      </c>
      <c r="U23">
        <f>IF(メイン!$C$7&lt;system!I23,"",system!I23)</f>
        <v>2</v>
      </c>
      <c r="V23" s="3">
        <f t="shared" si="5"/>
        <v>42736</v>
      </c>
      <c r="W23" s="6">
        <f>IF(U23="","",VLOOKUP(U23,system!$A$2:$B$36,2,FALSE))</f>
        <v>8.5000000000000006E-3</v>
      </c>
      <c r="X23" s="7">
        <f t="shared" si="6"/>
        <v>35877986</v>
      </c>
      <c r="Y23" s="7">
        <f>IF(U23="","",VLOOKUP(U23,system!$L$2:$Q$36,6,FALSE))</f>
        <v>103255</v>
      </c>
      <c r="Z23" s="7">
        <f t="shared" si="7"/>
        <v>25413</v>
      </c>
      <c r="AA23" s="7">
        <f t="shared" si="8"/>
        <v>77842</v>
      </c>
    </row>
    <row r="24" spans="1:28" x14ac:dyDescent="0.2">
      <c r="A24">
        <v>23</v>
      </c>
      <c r="B24">
        <f>VLOOKUP(A24,メイン!$C$11:$G$15,5,TRUE)</f>
        <v>1.8499999999999999E-2</v>
      </c>
      <c r="C24">
        <f>メイン!$C$7-system!A24+1</f>
        <v>13</v>
      </c>
      <c r="D24">
        <f>VLOOKUP((A24-1)*12,メイン!$M$3:$U$422,2,FALSE)-1</f>
        <v>156</v>
      </c>
      <c r="E24" s="1">
        <f>ROUNDDOWN(VLOOKUP((A24-1)*12,メイン!$M$3:$U$422,6,FALSE)-VLOOKUP((A24-1)*12,メイン!$M$3:$U$422,9,FALSE),0)</f>
        <v>16140606</v>
      </c>
      <c r="F24" s="1">
        <f t="shared" si="0"/>
        <v>116484</v>
      </c>
      <c r="I24">
        <f t="shared" si="9"/>
        <v>2</v>
      </c>
      <c r="L24">
        <v>23</v>
      </c>
      <c r="M24">
        <f>VLOOKUP(L24,メイン!$C$11:$G$13,5,TRUE)</f>
        <v>1.8499999999999999E-2</v>
      </c>
      <c r="N24">
        <f>メイン!$C$7-system!L24+1</f>
        <v>13</v>
      </c>
      <c r="O24">
        <f t="shared" si="1"/>
        <v>156</v>
      </c>
      <c r="P24" s="1">
        <f t="shared" si="3"/>
        <v>16140606</v>
      </c>
      <c r="Q24" s="1">
        <f t="shared" si="4"/>
        <v>116484</v>
      </c>
      <c r="R24" s="7"/>
      <c r="S24" s="7"/>
      <c r="T24">
        <v>23</v>
      </c>
      <c r="U24">
        <f>IF(メイン!$C$7&lt;system!I24,"",system!I24)</f>
        <v>2</v>
      </c>
      <c r="V24" s="3">
        <f t="shared" si="5"/>
        <v>42767</v>
      </c>
      <c r="W24" s="6">
        <f>IF(U24="","",VLOOKUP(U24,system!$A$2:$B$36,2,FALSE))</f>
        <v>8.5000000000000006E-3</v>
      </c>
      <c r="X24" s="7">
        <f t="shared" si="6"/>
        <v>35800144</v>
      </c>
      <c r="Y24" s="7">
        <f>IF(U24="","",VLOOKUP(U24,system!$L$2:$Q$36,6,FALSE))</f>
        <v>103255</v>
      </c>
      <c r="Z24" s="7">
        <f t="shared" si="7"/>
        <v>25358</v>
      </c>
      <c r="AA24" s="7">
        <f t="shared" si="8"/>
        <v>77897</v>
      </c>
    </row>
    <row r="25" spans="1:28" x14ac:dyDescent="0.2">
      <c r="A25">
        <v>24</v>
      </c>
      <c r="B25">
        <f>VLOOKUP(A25,メイン!$C$11:$G$15,5,TRUE)</f>
        <v>1.8499999999999999E-2</v>
      </c>
      <c r="C25">
        <f>メイン!$C$7-system!A25+1</f>
        <v>12</v>
      </c>
      <c r="D25">
        <f>VLOOKUP((A25-1)*12,メイン!$M$3:$U$422,2,FALSE)-1</f>
        <v>144</v>
      </c>
      <c r="E25" s="1">
        <f>ROUNDDOWN(VLOOKUP((A25-1)*12,メイン!$M$3:$U$422,6,FALSE)-VLOOKUP((A25-1)*12,メイン!$M$3:$U$422,9,FALSE),0)</f>
        <v>15032026</v>
      </c>
      <c r="F25" s="1">
        <f t="shared" si="0"/>
        <v>116484</v>
      </c>
      <c r="I25">
        <f t="shared" si="9"/>
        <v>2</v>
      </c>
      <c r="L25">
        <v>24</v>
      </c>
      <c r="M25">
        <f>VLOOKUP(L25,メイン!$C$11:$G$13,5,TRUE)</f>
        <v>1.8499999999999999E-2</v>
      </c>
      <c r="N25">
        <f>メイン!$C$7-system!L25+1</f>
        <v>12</v>
      </c>
      <c r="O25">
        <f t="shared" si="1"/>
        <v>144</v>
      </c>
      <c r="P25" s="1">
        <f t="shared" si="3"/>
        <v>15032026</v>
      </c>
      <c r="Q25" s="1">
        <f t="shared" si="4"/>
        <v>116484</v>
      </c>
      <c r="R25" s="7"/>
      <c r="S25" s="7"/>
      <c r="T25">
        <v>24</v>
      </c>
      <c r="U25">
        <f>IF(メイン!$C$7&lt;system!I25,"",system!I25)</f>
        <v>2</v>
      </c>
      <c r="V25" s="3">
        <f t="shared" si="5"/>
        <v>42795</v>
      </c>
      <c r="W25" s="6">
        <f>IF(U25="","",VLOOKUP(U25,system!$A$2:$B$36,2,FALSE))</f>
        <v>8.5000000000000006E-3</v>
      </c>
      <c r="X25" s="7">
        <f t="shared" si="6"/>
        <v>35722247</v>
      </c>
      <c r="Y25" s="7">
        <f>IF(U25="","",VLOOKUP(U25,system!$L$2:$Q$36,6,FALSE))</f>
        <v>103255</v>
      </c>
      <c r="Z25" s="7">
        <f t="shared" si="7"/>
        <v>25303</v>
      </c>
      <c r="AA25" s="7">
        <f t="shared" si="8"/>
        <v>77952</v>
      </c>
    </row>
    <row r="26" spans="1:28" x14ac:dyDescent="0.2">
      <c r="A26">
        <v>25</v>
      </c>
      <c r="B26">
        <f>VLOOKUP(A26,メイン!$C$11:$G$15,5,TRUE)</f>
        <v>1.8499999999999999E-2</v>
      </c>
      <c r="C26">
        <f>メイン!$C$7-system!A26+1</f>
        <v>11</v>
      </c>
      <c r="D26">
        <f>VLOOKUP((A26-1)*12,メイン!$M$3:$U$422,2,FALSE)-1</f>
        <v>132</v>
      </c>
      <c r="E26" s="1">
        <f>ROUNDDOWN(VLOOKUP((A26-1)*12,メイン!$M$3:$U$422,6,FALSE)-VLOOKUP((A26-1)*12,メイン!$M$3:$U$422,9,FALSE),0)</f>
        <v>13902760</v>
      </c>
      <c r="F26" s="1">
        <f t="shared" si="0"/>
        <v>116484</v>
      </c>
      <c r="I26">
        <f t="shared" si="9"/>
        <v>3</v>
      </c>
      <c r="L26">
        <v>25</v>
      </c>
      <c r="M26">
        <f>VLOOKUP(L26,メイン!$C$11:$G$13,5,TRUE)</f>
        <v>1.8499999999999999E-2</v>
      </c>
      <c r="N26">
        <f>メイン!$C$7-system!L26+1</f>
        <v>11</v>
      </c>
      <c r="O26">
        <f t="shared" si="1"/>
        <v>132</v>
      </c>
      <c r="P26" s="1">
        <f t="shared" si="3"/>
        <v>13902760</v>
      </c>
      <c r="Q26" s="1">
        <f t="shared" si="4"/>
        <v>116484</v>
      </c>
      <c r="R26" s="7"/>
      <c r="S26" s="7"/>
      <c r="T26">
        <v>25</v>
      </c>
      <c r="U26">
        <f>IF(メイン!$C$7&lt;system!I26,"",system!I26)</f>
        <v>3</v>
      </c>
      <c r="V26" s="3">
        <f t="shared" si="5"/>
        <v>42826</v>
      </c>
      <c r="W26" s="6">
        <f>IF(U26="","",VLOOKUP(U26,system!$A$2:$B$36,2,FALSE))</f>
        <v>8.5000000000000006E-3</v>
      </c>
      <c r="X26" s="7">
        <f t="shared" si="6"/>
        <v>35644295</v>
      </c>
      <c r="Y26" s="7">
        <f>IF(U26="","",VLOOKUP(U26,system!$L$2:$Q$36,6,FALSE))</f>
        <v>103255</v>
      </c>
      <c r="Z26" s="7">
        <f t="shared" si="7"/>
        <v>25248</v>
      </c>
      <c r="AA26" s="7">
        <f t="shared" si="8"/>
        <v>78007</v>
      </c>
      <c r="AB26">
        <f>IF(X26="","",ROUND(system!$AJ$5/100*X26,-2))</f>
        <v>195000</v>
      </c>
    </row>
    <row r="27" spans="1:28" x14ac:dyDescent="0.2">
      <c r="A27">
        <v>26</v>
      </c>
      <c r="B27">
        <f>VLOOKUP(A27,メイン!$C$11:$G$15,5,TRUE)</f>
        <v>1.8499999999999999E-2</v>
      </c>
      <c r="C27">
        <f>メイン!$C$7-system!A27+1</f>
        <v>10</v>
      </c>
      <c r="D27">
        <f>VLOOKUP((A27-1)*12,メイン!$M$3:$U$422,2,FALSE)-1</f>
        <v>120</v>
      </c>
      <c r="E27" s="1">
        <f>ROUNDDOWN(VLOOKUP((A27-1)*12,メイン!$M$3:$U$422,6,FALSE)-VLOOKUP((A27-1)*12,メイン!$M$3:$U$422,9,FALSE),0)</f>
        <v>12752425</v>
      </c>
      <c r="F27" s="1">
        <f t="shared" si="0"/>
        <v>116484</v>
      </c>
      <c r="I27">
        <f t="shared" si="9"/>
        <v>3</v>
      </c>
      <c r="L27">
        <v>26</v>
      </c>
      <c r="M27">
        <f>VLOOKUP(L27,メイン!$C$11:$G$13,5,TRUE)</f>
        <v>1.8499999999999999E-2</v>
      </c>
      <c r="N27">
        <f>メイン!$C$7-system!L27+1</f>
        <v>10</v>
      </c>
      <c r="O27">
        <f t="shared" si="1"/>
        <v>120</v>
      </c>
      <c r="P27" s="1">
        <f t="shared" si="3"/>
        <v>12752425</v>
      </c>
      <c r="Q27" s="1">
        <f t="shared" si="4"/>
        <v>116484</v>
      </c>
      <c r="R27" s="7"/>
      <c r="S27" s="7"/>
      <c r="T27">
        <v>26</v>
      </c>
      <c r="U27">
        <f>IF(メイン!$C$7&lt;system!I27,"",system!I27)</f>
        <v>3</v>
      </c>
      <c r="V27" s="3">
        <f t="shared" si="5"/>
        <v>42856</v>
      </c>
      <c r="W27" s="6">
        <f>IF(U27="","",VLOOKUP(U27,system!$A$2:$B$36,2,FALSE))</f>
        <v>8.5000000000000006E-3</v>
      </c>
      <c r="X27" s="7">
        <f t="shared" si="6"/>
        <v>35566288</v>
      </c>
      <c r="Y27" s="7">
        <f>IF(U27="","",VLOOKUP(U27,system!$L$2:$Q$36,6,FALSE))</f>
        <v>103255</v>
      </c>
      <c r="Z27" s="7">
        <f t="shared" si="7"/>
        <v>25192</v>
      </c>
      <c r="AA27" s="7">
        <f t="shared" si="8"/>
        <v>78063</v>
      </c>
    </row>
    <row r="28" spans="1:28" x14ac:dyDescent="0.2">
      <c r="A28">
        <v>27</v>
      </c>
      <c r="B28">
        <f>VLOOKUP(A28,メイン!$C$11:$G$15,5,TRUE)</f>
        <v>1.8499999999999999E-2</v>
      </c>
      <c r="C28">
        <f>メイン!$C$7-system!A28+1</f>
        <v>9</v>
      </c>
      <c r="D28">
        <f>VLOOKUP((A28-1)*12,メイン!$M$3:$U$422,2,FALSE)-1</f>
        <v>108</v>
      </c>
      <c r="E28" s="1">
        <f>ROUNDDOWN(VLOOKUP((A28-1)*12,メイン!$M$3:$U$422,6,FALSE)-VLOOKUP((A28-1)*12,メイン!$M$3:$U$422,9,FALSE),0)</f>
        <v>11580628</v>
      </c>
      <c r="F28" s="1">
        <f t="shared" si="0"/>
        <v>116484</v>
      </c>
      <c r="I28">
        <f t="shared" si="9"/>
        <v>3</v>
      </c>
      <c r="L28">
        <v>27</v>
      </c>
      <c r="M28">
        <f>VLOOKUP(L28,メイン!$C$11:$G$13,5,TRUE)</f>
        <v>1.8499999999999999E-2</v>
      </c>
      <c r="N28">
        <f>メイン!$C$7-system!L28+1</f>
        <v>9</v>
      </c>
      <c r="O28">
        <f t="shared" si="1"/>
        <v>108</v>
      </c>
      <c r="P28" s="1">
        <f t="shared" si="3"/>
        <v>11580628</v>
      </c>
      <c r="Q28" s="1">
        <f t="shared" si="4"/>
        <v>116484</v>
      </c>
      <c r="R28" s="7"/>
      <c r="S28" s="7"/>
      <c r="T28">
        <v>27</v>
      </c>
      <c r="U28">
        <f>IF(メイン!$C$7&lt;system!I28,"",system!I28)</f>
        <v>3</v>
      </c>
      <c r="V28" s="3">
        <f t="shared" si="5"/>
        <v>42887</v>
      </c>
      <c r="W28" s="6">
        <f>IF(U28="","",VLOOKUP(U28,system!$A$2:$B$36,2,FALSE))</f>
        <v>8.5000000000000006E-3</v>
      </c>
      <c r="X28" s="7">
        <f t="shared" si="6"/>
        <v>35488225</v>
      </c>
      <c r="Y28" s="7">
        <f>IF(U28="","",VLOOKUP(U28,system!$L$2:$Q$36,6,FALSE))</f>
        <v>103255</v>
      </c>
      <c r="Z28" s="7">
        <f t="shared" si="7"/>
        <v>25137</v>
      </c>
      <c r="AA28" s="7">
        <f t="shared" si="8"/>
        <v>78118</v>
      </c>
    </row>
    <row r="29" spans="1:28" x14ac:dyDescent="0.2">
      <c r="A29">
        <v>28</v>
      </c>
      <c r="B29">
        <f>VLOOKUP(A29,メイン!$C$11:$G$15,5,TRUE)</f>
        <v>1.8499999999999999E-2</v>
      </c>
      <c r="C29">
        <f>メイン!$C$7-system!A29+1</f>
        <v>8</v>
      </c>
      <c r="D29">
        <f>VLOOKUP((A29-1)*12,メイン!$M$3:$U$422,2,FALSE)-1</f>
        <v>96</v>
      </c>
      <c r="E29" s="1">
        <f>ROUNDDOWN(VLOOKUP((A29-1)*12,メイン!$M$3:$U$422,6,FALSE)-VLOOKUP((A29-1)*12,メイン!$M$3:$U$422,9,FALSE),0)</f>
        <v>10386968</v>
      </c>
      <c r="F29" s="1">
        <f t="shared" si="0"/>
        <v>116484</v>
      </c>
      <c r="I29">
        <f t="shared" si="9"/>
        <v>3</v>
      </c>
      <c r="L29">
        <v>28</v>
      </c>
      <c r="M29">
        <f>VLOOKUP(L29,メイン!$C$11:$G$13,5,TRUE)</f>
        <v>1.8499999999999999E-2</v>
      </c>
      <c r="N29">
        <f>メイン!$C$7-system!L29+1</f>
        <v>8</v>
      </c>
      <c r="O29">
        <f t="shared" si="1"/>
        <v>96</v>
      </c>
      <c r="P29" s="1">
        <f t="shared" si="3"/>
        <v>10386968</v>
      </c>
      <c r="Q29" s="1">
        <f t="shared" si="4"/>
        <v>116484</v>
      </c>
      <c r="R29" s="7"/>
      <c r="S29" s="7"/>
      <c r="T29">
        <v>28</v>
      </c>
      <c r="U29">
        <f>IF(メイン!$C$7&lt;system!I29,"",system!I29)</f>
        <v>3</v>
      </c>
      <c r="V29" s="3">
        <f t="shared" si="5"/>
        <v>42917</v>
      </c>
      <c r="W29" s="6">
        <f>IF(U29="","",VLOOKUP(U29,system!$A$2:$B$36,2,FALSE))</f>
        <v>8.5000000000000006E-3</v>
      </c>
      <c r="X29" s="7">
        <f t="shared" si="6"/>
        <v>35410107</v>
      </c>
      <c r="Y29" s="7">
        <f>IF(U29="","",VLOOKUP(U29,system!$L$2:$Q$36,6,FALSE))</f>
        <v>103255</v>
      </c>
      <c r="Z29" s="7">
        <f t="shared" si="7"/>
        <v>25082</v>
      </c>
      <c r="AA29" s="7">
        <f t="shared" si="8"/>
        <v>78173</v>
      </c>
    </row>
    <row r="30" spans="1:28" x14ac:dyDescent="0.2">
      <c r="A30">
        <v>29</v>
      </c>
      <c r="B30">
        <f>VLOOKUP(A30,メイン!$C$11:$G$15,5,TRUE)</f>
        <v>1.8499999999999999E-2</v>
      </c>
      <c r="C30">
        <f>メイン!$C$7-system!A30+1</f>
        <v>7</v>
      </c>
      <c r="D30">
        <f>VLOOKUP((A30-1)*12,メイン!$M$3:$U$422,2,FALSE)-1</f>
        <v>84</v>
      </c>
      <c r="E30" s="1">
        <f>ROUNDDOWN(VLOOKUP((A30-1)*12,メイン!$M$3:$U$422,6,FALSE)-VLOOKUP((A30-1)*12,メイン!$M$3:$U$422,9,FALSE),0)</f>
        <v>9171038</v>
      </c>
      <c r="F30" s="1">
        <f t="shared" si="0"/>
        <v>116484</v>
      </c>
      <c r="I30">
        <f t="shared" si="9"/>
        <v>3</v>
      </c>
      <c r="L30">
        <v>29</v>
      </c>
      <c r="M30">
        <f>VLOOKUP(L30,メイン!$C$11:$G$13,5,TRUE)</f>
        <v>1.8499999999999999E-2</v>
      </c>
      <c r="N30">
        <f>メイン!$C$7-system!L30+1</f>
        <v>7</v>
      </c>
      <c r="O30">
        <f t="shared" si="1"/>
        <v>84</v>
      </c>
      <c r="P30" s="1">
        <f t="shared" si="3"/>
        <v>9171038</v>
      </c>
      <c r="Q30" s="1">
        <f t="shared" si="4"/>
        <v>116484</v>
      </c>
      <c r="R30" s="7"/>
      <c r="S30" s="7"/>
      <c r="T30">
        <v>29</v>
      </c>
      <c r="U30">
        <f>IF(メイン!$C$7&lt;system!I30,"",system!I30)</f>
        <v>3</v>
      </c>
      <c r="V30" s="3">
        <f t="shared" si="5"/>
        <v>42948</v>
      </c>
      <c r="W30" s="6">
        <f>IF(U30="","",VLOOKUP(U30,system!$A$2:$B$36,2,FALSE))</f>
        <v>8.5000000000000006E-3</v>
      </c>
      <c r="X30" s="7">
        <f t="shared" si="6"/>
        <v>35331934</v>
      </c>
      <c r="Y30" s="7">
        <f>IF(U30="","",VLOOKUP(U30,system!$L$2:$Q$36,6,FALSE))</f>
        <v>103255</v>
      </c>
      <c r="Z30" s="7">
        <f t="shared" si="7"/>
        <v>25026</v>
      </c>
      <c r="AA30" s="7">
        <f t="shared" si="8"/>
        <v>78229</v>
      </c>
    </row>
    <row r="31" spans="1:28" x14ac:dyDescent="0.2">
      <c r="A31">
        <v>30</v>
      </c>
      <c r="B31">
        <f>VLOOKUP(A31,メイン!$C$11:$G$15,5,TRUE)</f>
        <v>1.8499999999999999E-2</v>
      </c>
      <c r="C31">
        <f>メイン!$C$7-system!A31+1</f>
        <v>6</v>
      </c>
      <c r="D31">
        <f>VLOOKUP((A31-1)*12,メイン!$M$3:$U$422,2,FALSE)-1</f>
        <v>72</v>
      </c>
      <c r="E31" s="1">
        <f>ROUNDDOWN(VLOOKUP((A31-1)*12,メイン!$M$3:$U$422,6,FALSE)-VLOOKUP((A31-1)*12,メイン!$M$3:$U$422,9,FALSE),0)</f>
        <v>7932420</v>
      </c>
      <c r="F31" s="1">
        <f t="shared" si="0"/>
        <v>116484</v>
      </c>
      <c r="I31">
        <f t="shared" si="9"/>
        <v>3</v>
      </c>
      <c r="L31">
        <v>30</v>
      </c>
      <c r="M31">
        <f>VLOOKUP(L31,メイン!$C$11:$G$13,5,TRUE)</f>
        <v>1.8499999999999999E-2</v>
      </c>
      <c r="N31">
        <f>メイン!$C$7-system!L31+1</f>
        <v>6</v>
      </c>
      <c r="O31">
        <f t="shared" si="1"/>
        <v>72</v>
      </c>
      <c r="P31" s="1">
        <f t="shared" si="3"/>
        <v>7932420</v>
      </c>
      <c r="Q31" s="1">
        <f t="shared" si="4"/>
        <v>116484</v>
      </c>
      <c r="R31" s="7"/>
      <c r="S31" s="7"/>
      <c r="T31">
        <v>30</v>
      </c>
      <c r="U31">
        <f>IF(メイン!$C$7&lt;system!I31,"",system!I31)</f>
        <v>3</v>
      </c>
      <c r="V31" s="3">
        <f t="shared" si="5"/>
        <v>42979</v>
      </c>
      <c r="W31" s="6">
        <f>IF(U31="","",VLOOKUP(U31,system!$A$2:$B$36,2,FALSE))</f>
        <v>8.5000000000000006E-3</v>
      </c>
      <c r="X31" s="7">
        <f t="shared" si="6"/>
        <v>35253705</v>
      </c>
      <c r="Y31" s="7">
        <f>IF(U31="","",VLOOKUP(U31,system!$L$2:$Q$36,6,FALSE))</f>
        <v>103255</v>
      </c>
      <c r="Z31" s="7">
        <f t="shared" si="7"/>
        <v>24971</v>
      </c>
      <c r="AA31" s="7">
        <f t="shared" si="8"/>
        <v>78284</v>
      </c>
    </row>
    <row r="32" spans="1:28" x14ac:dyDescent="0.2">
      <c r="A32">
        <v>31</v>
      </c>
      <c r="B32">
        <f>VLOOKUP(A32,メイン!$C$11:$G$15,5,TRUE)</f>
        <v>1.8499999999999999E-2</v>
      </c>
      <c r="C32">
        <f>メイン!$C$7-system!A32+1</f>
        <v>5</v>
      </c>
      <c r="D32">
        <f>VLOOKUP((A32-1)*12,メイン!$M$3:$U$422,2,FALSE)-1</f>
        <v>60</v>
      </c>
      <c r="E32" s="1">
        <f>ROUNDDOWN(VLOOKUP((A32-1)*12,メイン!$M$3:$U$422,6,FALSE)-VLOOKUP((A32-1)*12,メイン!$M$3:$U$422,9,FALSE),0)</f>
        <v>6670694</v>
      </c>
      <c r="F32" s="1">
        <f t="shared" si="0"/>
        <v>116485</v>
      </c>
      <c r="I32">
        <f t="shared" si="9"/>
        <v>3</v>
      </c>
      <c r="L32">
        <v>31</v>
      </c>
      <c r="M32">
        <f>VLOOKUP(L32,メイン!$C$11:$G$13,5,TRUE)</f>
        <v>1.8499999999999999E-2</v>
      </c>
      <c r="N32">
        <f>メイン!$C$7-system!L32+1</f>
        <v>5</v>
      </c>
      <c r="O32">
        <f t="shared" si="1"/>
        <v>60</v>
      </c>
      <c r="P32" s="1">
        <f t="shared" si="3"/>
        <v>6670694</v>
      </c>
      <c r="Q32" s="1">
        <f t="shared" si="4"/>
        <v>116485</v>
      </c>
      <c r="R32" s="7"/>
      <c r="S32" s="7"/>
      <c r="T32">
        <v>31</v>
      </c>
      <c r="U32">
        <f>IF(メイン!$C$7&lt;system!I32,"",system!I32)</f>
        <v>3</v>
      </c>
      <c r="V32" s="3">
        <f t="shared" si="5"/>
        <v>43009</v>
      </c>
      <c r="W32" s="6">
        <f>IF(U32="","",VLOOKUP(U32,system!$A$2:$B$36,2,FALSE))</f>
        <v>8.5000000000000006E-3</v>
      </c>
      <c r="X32" s="7">
        <f t="shared" si="6"/>
        <v>35175421</v>
      </c>
      <c r="Y32" s="7">
        <f>IF(U32="","",VLOOKUP(U32,system!$L$2:$Q$36,6,FALSE))</f>
        <v>103255</v>
      </c>
      <c r="Z32" s="7">
        <f t="shared" si="7"/>
        <v>24915</v>
      </c>
      <c r="AA32" s="7">
        <f t="shared" si="8"/>
        <v>78340</v>
      </c>
    </row>
    <row r="33" spans="1:28" x14ac:dyDescent="0.2">
      <c r="A33">
        <v>32</v>
      </c>
      <c r="B33">
        <f>VLOOKUP(A33,メイン!$C$11:$G$15,5,TRUE)</f>
        <v>1.8499999999999999E-2</v>
      </c>
      <c r="C33">
        <f>メイン!$C$7-system!A33+1</f>
        <v>4</v>
      </c>
      <c r="D33">
        <f>VLOOKUP((A33-1)*12,メイン!$M$3:$U$422,2,FALSE)-1</f>
        <v>48</v>
      </c>
      <c r="E33" s="1">
        <f>ROUNDDOWN(VLOOKUP((A33-1)*12,メイン!$M$3:$U$422,6,FALSE)-VLOOKUP((A33-1)*12,メイン!$M$3:$U$422,9,FALSE),0)</f>
        <v>5385415</v>
      </c>
      <c r="F33" s="1">
        <f t="shared" si="0"/>
        <v>116485</v>
      </c>
      <c r="I33">
        <f t="shared" si="9"/>
        <v>3</v>
      </c>
      <c r="L33">
        <v>32</v>
      </c>
      <c r="M33">
        <f>VLOOKUP(L33,メイン!$C$11:$G$13,5,TRUE)</f>
        <v>1.8499999999999999E-2</v>
      </c>
      <c r="N33">
        <f>メイン!$C$7-system!L33+1</f>
        <v>4</v>
      </c>
      <c r="O33">
        <f t="shared" si="1"/>
        <v>48</v>
      </c>
      <c r="P33" s="1">
        <f t="shared" si="3"/>
        <v>5385415</v>
      </c>
      <c r="Q33" s="1">
        <f t="shared" si="4"/>
        <v>116485</v>
      </c>
      <c r="R33" s="7"/>
      <c r="S33" s="7"/>
      <c r="T33">
        <v>32</v>
      </c>
      <c r="U33">
        <f>IF(メイン!$C$7&lt;system!I33,"",system!I33)</f>
        <v>3</v>
      </c>
      <c r="V33" s="3">
        <f t="shared" si="5"/>
        <v>43040</v>
      </c>
      <c r="W33" s="6">
        <f>IF(U33="","",VLOOKUP(U33,system!$A$2:$B$36,2,FALSE))</f>
        <v>8.5000000000000006E-3</v>
      </c>
      <c r="X33" s="7">
        <f t="shared" si="6"/>
        <v>35097081</v>
      </c>
      <c r="Y33" s="7">
        <f>IF(U33="","",VLOOKUP(U33,system!$L$2:$Q$36,6,FALSE))</f>
        <v>103255</v>
      </c>
      <c r="Z33" s="7">
        <f t="shared" si="7"/>
        <v>24860</v>
      </c>
      <c r="AA33" s="7">
        <f t="shared" si="8"/>
        <v>78395</v>
      </c>
    </row>
    <row r="34" spans="1:28" x14ac:dyDescent="0.2">
      <c r="A34">
        <v>33</v>
      </c>
      <c r="B34">
        <f>VLOOKUP(A34,メイン!$C$11:$G$15,5,TRUE)</f>
        <v>1.8499999999999999E-2</v>
      </c>
      <c r="C34">
        <f>メイン!$C$7-system!A34+1</f>
        <v>3</v>
      </c>
      <c r="D34">
        <f>VLOOKUP((A34-1)*12,メイン!$M$3:$U$422,2,FALSE)-1</f>
        <v>36</v>
      </c>
      <c r="E34" s="1">
        <f>ROUNDDOWN(VLOOKUP((A34-1)*12,メイン!$M$3:$U$422,6,FALSE)-VLOOKUP((A34-1)*12,メイン!$M$3:$U$422,9,FALSE),0)</f>
        <v>4076155</v>
      </c>
      <c r="F34" s="1">
        <f t="shared" si="0"/>
        <v>116484</v>
      </c>
      <c r="I34">
        <f t="shared" si="9"/>
        <v>3</v>
      </c>
      <c r="L34">
        <v>33</v>
      </c>
      <c r="M34">
        <f>VLOOKUP(L34,メイン!$C$11:$G$13,5,TRUE)</f>
        <v>1.8499999999999999E-2</v>
      </c>
      <c r="N34">
        <f>メイン!$C$7-system!L34+1</f>
        <v>3</v>
      </c>
      <c r="O34">
        <f t="shared" si="1"/>
        <v>36</v>
      </c>
      <c r="P34" s="1">
        <f t="shared" si="3"/>
        <v>4076155</v>
      </c>
      <c r="Q34" s="1">
        <f t="shared" si="4"/>
        <v>116484</v>
      </c>
      <c r="R34" s="7"/>
      <c r="S34" s="7"/>
      <c r="T34">
        <v>33</v>
      </c>
      <c r="U34">
        <f>IF(メイン!$C$7&lt;system!I34,"",system!I34)</f>
        <v>3</v>
      </c>
      <c r="V34" s="3">
        <f t="shared" si="5"/>
        <v>43070</v>
      </c>
      <c r="W34" s="6">
        <f>IF(U34="","",VLOOKUP(U34,system!$A$2:$B$36,2,FALSE))</f>
        <v>8.5000000000000006E-3</v>
      </c>
      <c r="X34" s="7">
        <f t="shared" si="6"/>
        <v>35018686</v>
      </c>
      <c r="Y34" s="7">
        <f>IF(U34="","",VLOOKUP(U34,system!$L$2:$Q$36,6,FALSE))</f>
        <v>103255</v>
      </c>
      <c r="Z34" s="7">
        <f t="shared" si="7"/>
        <v>24804</v>
      </c>
      <c r="AA34" s="7">
        <f t="shared" si="8"/>
        <v>78451</v>
      </c>
    </row>
    <row r="35" spans="1:28" x14ac:dyDescent="0.2">
      <c r="A35">
        <v>34</v>
      </c>
      <c r="B35">
        <f>VLOOKUP(A35,メイン!$C$11:$G$15,5,TRUE)</f>
        <v>1.8499999999999999E-2</v>
      </c>
      <c r="C35">
        <f>メイン!$C$7-system!A35+1</f>
        <v>2</v>
      </c>
      <c r="D35">
        <f>VLOOKUP((A35-1)*12,メイン!$M$3:$U$422,2,FALSE)-1</f>
        <v>24</v>
      </c>
      <c r="E35" s="1">
        <f>ROUNDDOWN(VLOOKUP((A35-1)*12,メイン!$M$3:$U$422,6,FALSE)-VLOOKUP((A35-1)*12,メイン!$M$3:$U$422,9,FALSE),0)</f>
        <v>2742479</v>
      </c>
      <c r="F35" s="1">
        <f t="shared" si="0"/>
        <v>116485</v>
      </c>
      <c r="I35">
        <f t="shared" si="9"/>
        <v>3</v>
      </c>
      <c r="L35">
        <v>34</v>
      </c>
      <c r="M35">
        <f>VLOOKUP(L35,メイン!$C$11:$G$13,5,TRUE)</f>
        <v>1.8499999999999999E-2</v>
      </c>
      <c r="N35">
        <f>メイン!$C$7-system!L35+1</f>
        <v>2</v>
      </c>
      <c r="O35">
        <f t="shared" si="1"/>
        <v>24</v>
      </c>
      <c r="P35" s="1">
        <f t="shared" si="3"/>
        <v>2742479</v>
      </c>
      <c r="Q35" s="1">
        <f t="shared" si="4"/>
        <v>116485</v>
      </c>
      <c r="R35" s="7"/>
      <c r="S35" s="7"/>
      <c r="T35">
        <v>34</v>
      </c>
      <c r="U35">
        <f>IF(メイン!$C$7&lt;system!I35,"",system!I35)</f>
        <v>3</v>
      </c>
      <c r="V35" s="3">
        <f t="shared" si="5"/>
        <v>43101</v>
      </c>
      <c r="W35" s="6">
        <f>IF(U35="","",VLOOKUP(U35,system!$A$2:$B$36,2,FALSE))</f>
        <v>8.5000000000000006E-3</v>
      </c>
      <c r="X35" s="7">
        <f t="shared" si="6"/>
        <v>34940235</v>
      </c>
      <c r="Y35" s="7">
        <f>IF(U35="","",VLOOKUP(U35,system!$L$2:$Q$36,6,FALSE))</f>
        <v>103255</v>
      </c>
      <c r="Z35" s="7">
        <f t="shared" si="7"/>
        <v>24749</v>
      </c>
      <c r="AA35" s="7">
        <f t="shared" si="8"/>
        <v>78506</v>
      </c>
    </row>
    <row r="36" spans="1:28" x14ac:dyDescent="0.2">
      <c r="A36">
        <v>35</v>
      </c>
      <c r="B36">
        <f>VLOOKUP(A36,メイン!$C$11:$G$15,5,TRUE)</f>
        <v>1.8499999999999999E-2</v>
      </c>
      <c r="C36">
        <f>メイン!$C$7-system!A36+1</f>
        <v>1</v>
      </c>
      <c r="D36">
        <f>VLOOKUP((A36-1)*12,メイン!$M$3:$U$422,2,FALSE)-1</f>
        <v>12</v>
      </c>
      <c r="E36" s="1">
        <f>ROUNDDOWN(VLOOKUP((A36-1)*12,メイン!$M$3:$U$422,6,FALSE)-VLOOKUP((A36-1)*12,メイン!$M$3:$U$422,9,FALSE),0)</f>
        <v>1383905</v>
      </c>
      <c r="F36" s="1">
        <f t="shared" si="0"/>
        <v>116484</v>
      </c>
      <c r="I36">
        <f t="shared" si="9"/>
        <v>3</v>
      </c>
      <c r="L36">
        <v>35</v>
      </c>
      <c r="M36">
        <f>VLOOKUP(L36,メイン!$C$11:$G$13,5,TRUE)</f>
        <v>1.8499999999999999E-2</v>
      </c>
      <c r="N36">
        <f>メイン!$C$7-system!L36+1</f>
        <v>1</v>
      </c>
      <c r="O36">
        <f t="shared" si="1"/>
        <v>12</v>
      </c>
      <c r="P36" s="1">
        <f t="shared" si="3"/>
        <v>1383905</v>
      </c>
      <c r="Q36" s="1">
        <f>ROUNDDOWN(-1*PMT(M36/12,O36,P36,0,0),0)</f>
        <v>116484</v>
      </c>
      <c r="R36" s="7"/>
      <c r="S36" s="7"/>
      <c r="T36">
        <v>35</v>
      </c>
      <c r="U36">
        <f>IF(メイン!$C$7&lt;system!I36,"",system!I36)</f>
        <v>3</v>
      </c>
      <c r="V36" s="3">
        <f t="shared" si="5"/>
        <v>43132</v>
      </c>
      <c r="W36" s="6">
        <f>IF(U36="","",VLOOKUP(U36,system!$A$2:$B$36,2,FALSE))</f>
        <v>8.5000000000000006E-3</v>
      </c>
      <c r="X36" s="7">
        <f t="shared" si="6"/>
        <v>34861729</v>
      </c>
      <c r="Y36" s="7">
        <f>IF(U36="","",VLOOKUP(U36,system!$L$2:$Q$36,6,FALSE))</f>
        <v>103255</v>
      </c>
      <c r="Z36" s="7">
        <f t="shared" si="7"/>
        <v>24693</v>
      </c>
      <c r="AA36" s="7">
        <f t="shared" si="8"/>
        <v>78562</v>
      </c>
    </row>
    <row r="37" spans="1:28" x14ac:dyDescent="0.2">
      <c r="I37">
        <f t="shared" si="9"/>
        <v>3</v>
      </c>
      <c r="O37" s="3"/>
      <c r="P37" s="6"/>
      <c r="Q37" s="7"/>
      <c r="R37" s="7"/>
      <c r="S37" s="7"/>
      <c r="T37">
        <v>36</v>
      </c>
      <c r="U37">
        <f>IF(メイン!$C$7&lt;system!I37,"",system!I37)</f>
        <v>3</v>
      </c>
      <c r="V37" s="3">
        <f t="shared" si="5"/>
        <v>43160</v>
      </c>
      <c r="W37" s="6">
        <f>IF(U37="","",VLOOKUP(U37,system!$A$2:$B$36,2,FALSE))</f>
        <v>8.5000000000000006E-3</v>
      </c>
      <c r="X37" s="7">
        <f t="shared" si="6"/>
        <v>34783167</v>
      </c>
      <c r="Y37" s="7">
        <f>IF(U37="","",VLOOKUP(U37,system!$L$2:$Q$36,6,FALSE))</f>
        <v>103255</v>
      </c>
      <c r="Z37" s="7">
        <f t="shared" si="7"/>
        <v>24638</v>
      </c>
      <c r="AA37" s="7">
        <f t="shared" si="8"/>
        <v>78617</v>
      </c>
    </row>
    <row r="38" spans="1:28" x14ac:dyDescent="0.2">
      <c r="I38">
        <f t="shared" si="9"/>
        <v>4</v>
      </c>
      <c r="O38" s="3"/>
      <c r="P38" s="6"/>
      <c r="Q38" s="7"/>
      <c r="R38" s="7"/>
      <c r="S38" s="7"/>
      <c r="T38">
        <v>37</v>
      </c>
      <c r="U38">
        <f>IF(メイン!$C$7&lt;system!I38,"",system!I38)</f>
        <v>4</v>
      </c>
      <c r="V38" s="3">
        <f t="shared" si="5"/>
        <v>43191</v>
      </c>
      <c r="W38" s="6">
        <f>IF(U38="","",VLOOKUP(U38,system!$A$2:$B$36,2,FALSE))</f>
        <v>8.5000000000000006E-3</v>
      </c>
      <c r="X38" s="7">
        <f t="shared" si="6"/>
        <v>34704550</v>
      </c>
      <c r="Y38" s="7">
        <f>IF(U38="","",VLOOKUP(U38,system!$L$2:$Q$36,6,FALSE))</f>
        <v>103255</v>
      </c>
      <c r="Z38" s="7">
        <f t="shared" si="7"/>
        <v>24582</v>
      </c>
      <c r="AA38" s="7">
        <f t="shared" si="8"/>
        <v>78673</v>
      </c>
      <c r="AB38">
        <f>IF(X38="","",ROUND(system!$AJ$5/100*X38,-2))</f>
        <v>189800</v>
      </c>
    </row>
    <row r="39" spans="1:28" x14ac:dyDescent="0.2">
      <c r="I39">
        <f t="shared" si="9"/>
        <v>4</v>
      </c>
      <c r="O39" s="3"/>
      <c r="P39" s="6"/>
      <c r="Q39" s="7"/>
      <c r="R39" s="7"/>
      <c r="S39" s="7"/>
      <c r="T39">
        <v>38</v>
      </c>
      <c r="U39">
        <f>IF(メイン!$C$7&lt;system!I39,"",system!I39)</f>
        <v>4</v>
      </c>
      <c r="V39" s="3">
        <f t="shared" si="5"/>
        <v>43221</v>
      </c>
      <c r="W39" s="6">
        <f>IF(U39="","",VLOOKUP(U39,system!$A$2:$B$36,2,FALSE))</f>
        <v>8.5000000000000006E-3</v>
      </c>
      <c r="X39" s="7">
        <f t="shared" si="6"/>
        <v>34625877</v>
      </c>
      <c r="Y39" s="7">
        <f>IF(U39="","",VLOOKUP(U39,system!$L$2:$Q$36,6,FALSE))</f>
        <v>103255</v>
      </c>
      <c r="Z39" s="7">
        <f t="shared" si="7"/>
        <v>24526</v>
      </c>
      <c r="AA39" s="7">
        <f t="shared" si="8"/>
        <v>78729</v>
      </c>
    </row>
    <row r="40" spans="1:28" x14ac:dyDescent="0.2">
      <c r="I40">
        <f t="shared" si="9"/>
        <v>4</v>
      </c>
      <c r="O40" s="3"/>
      <c r="P40" s="6"/>
      <c r="Q40" s="7"/>
      <c r="R40" s="7"/>
      <c r="S40" s="7"/>
      <c r="T40">
        <v>39</v>
      </c>
      <c r="U40">
        <f>IF(メイン!$C$7&lt;system!I40,"",system!I40)</f>
        <v>4</v>
      </c>
      <c r="V40" s="3">
        <f t="shared" si="5"/>
        <v>43252</v>
      </c>
      <c r="W40" s="6">
        <f>IF(U40="","",VLOOKUP(U40,system!$A$2:$B$36,2,FALSE))</f>
        <v>8.5000000000000006E-3</v>
      </c>
      <c r="X40" s="7">
        <f t="shared" si="6"/>
        <v>34547148</v>
      </c>
      <c r="Y40" s="7">
        <f>IF(U40="","",VLOOKUP(U40,system!$L$2:$Q$36,6,FALSE))</f>
        <v>103255</v>
      </c>
      <c r="Z40" s="7">
        <f t="shared" si="7"/>
        <v>24470</v>
      </c>
      <c r="AA40" s="7">
        <f t="shared" si="8"/>
        <v>78785</v>
      </c>
    </row>
    <row r="41" spans="1:28" x14ac:dyDescent="0.2">
      <c r="I41">
        <f t="shared" si="9"/>
        <v>4</v>
      </c>
      <c r="O41" s="3"/>
      <c r="P41" s="6"/>
      <c r="Q41" s="7"/>
      <c r="R41" s="7"/>
      <c r="S41" s="7"/>
      <c r="T41">
        <v>40</v>
      </c>
      <c r="U41">
        <f>IF(メイン!$C$7&lt;system!I41,"",system!I41)</f>
        <v>4</v>
      </c>
      <c r="V41" s="3">
        <f t="shared" si="5"/>
        <v>43282</v>
      </c>
      <c r="W41" s="6">
        <f>IF(U41="","",VLOOKUP(U41,system!$A$2:$B$36,2,FALSE))</f>
        <v>8.5000000000000006E-3</v>
      </c>
      <c r="X41" s="7">
        <f t="shared" si="6"/>
        <v>34468363</v>
      </c>
      <c r="Y41" s="7">
        <f>IF(U41="","",VLOOKUP(U41,system!$L$2:$Q$36,6,FALSE))</f>
        <v>103255</v>
      </c>
      <c r="Z41" s="7">
        <f t="shared" si="7"/>
        <v>24415</v>
      </c>
      <c r="AA41" s="7">
        <f t="shared" si="8"/>
        <v>78840</v>
      </c>
    </row>
    <row r="42" spans="1:28" x14ac:dyDescent="0.2">
      <c r="I42">
        <f t="shared" si="9"/>
        <v>4</v>
      </c>
      <c r="O42" s="3"/>
      <c r="P42" s="6"/>
      <c r="Q42" s="7"/>
      <c r="R42" s="7"/>
      <c r="S42" s="7"/>
      <c r="T42">
        <v>41</v>
      </c>
      <c r="U42">
        <f>IF(メイン!$C$7&lt;system!I42,"",system!I42)</f>
        <v>4</v>
      </c>
      <c r="V42" s="3">
        <f t="shared" si="5"/>
        <v>43313</v>
      </c>
      <c r="W42" s="6">
        <f>IF(U42="","",VLOOKUP(U42,system!$A$2:$B$36,2,FALSE))</f>
        <v>8.5000000000000006E-3</v>
      </c>
      <c r="X42" s="7">
        <f t="shared" si="6"/>
        <v>34389523</v>
      </c>
      <c r="Y42" s="7">
        <f>IF(U42="","",VLOOKUP(U42,system!$L$2:$Q$36,6,FALSE))</f>
        <v>103255</v>
      </c>
      <c r="Z42" s="7">
        <f t="shared" si="7"/>
        <v>24359</v>
      </c>
      <c r="AA42" s="7">
        <f t="shared" si="8"/>
        <v>78896</v>
      </c>
    </row>
    <row r="43" spans="1:28" x14ac:dyDescent="0.2">
      <c r="I43">
        <f t="shared" si="9"/>
        <v>4</v>
      </c>
      <c r="O43" s="3"/>
      <c r="P43" s="6"/>
      <c r="Q43" s="7"/>
      <c r="R43" s="7"/>
      <c r="S43" s="7"/>
      <c r="T43">
        <v>42</v>
      </c>
      <c r="U43">
        <f>IF(メイン!$C$7&lt;system!I43,"",system!I43)</f>
        <v>4</v>
      </c>
      <c r="V43" s="3">
        <f t="shared" si="5"/>
        <v>43344</v>
      </c>
      <c r="W43" s="6">
        <f>IF(U43="","",VLOOKUP(U43,system!$A$2:$B$36,2,FALSE))</f>
        <v>8.5000000000000006E-3</v>
      </c>
      <c r="X43" s="7">
        <f t="shared" si="6"/>
        <v>34310627</v>
      </c>
      <c r="Y43" s="7">
        <f>IF(U43="","",VLOOKUP(U43,system!$L$2:$Q$36,6,FALSE))</f>
        <v>103255</v>
      </c>
      <c r="Z43" s="7">
        <f t="shared" si="7"/>
        <v>24303</v>
      </c>
      <c r="AA43" s="7">
        <f t="shared" si="8"/>
        <v>78952</v>
      </c>
    </row>
    <row r="44" spans="1:28" x14ac:dyDescent="0.2">
      <c r="I44">
        <f t="shared" si="9"/>
        <v>4</v>
      </c>
      <c r="O44" s="3"/>
      <c r="P44" s="6"/>
      <c r="Q44" s="7"/>
      <c r="R44" s="7"/>
      <c r="S44" s="7"/>
      <c r="T44">
        <v>43</v>
      </c>
      <c r="U44">
        <f>IF(メイン!$C$7&lt;system!I44,"",system!I44)</f>
        <v>4</v>
      </c>
      <c r="V44" s="3">
        <f t="shared" si="5"/>
        <v>43374</v>
      </c>
      <c r="W44" s="6">
        <f>IF(U44="","",VLOOKUP(U44,system!$A$2:$B$36,2,FALSE))</f>
        <v>8.5000000000000006E-3</v>
      </c>
      <c r="X44" s="7">
        <f t="shared" si="6"/>
        <v>34231675</v>
      </c>
      <c r="Y44" s="7">
        <f>IF(U44="","",VLOOKUP(U44,system!$L$2:$Q$36,6,FALSE))</f>
        <v>103255</v>
      </c>
      <c r="Z44" s="7">
        <f t="shared" si="7"/>
        <v>24247</v>
      </c>
      <c r="AA44" s="7">
        <f t="shared" si="8"/>
        <v>79008</v>
      </c>
    </row>
    <row r="45" spans="1:28" x14ac:dyDescent="0.2">
      <c r="I45">
        <f t="shared" si="9"/>
        <v>4</v>
      </c>
      <c r="O45" s="3"/>
      <c r="P45" s="6"/>
      <c r="Q45" s="7"/>
      <c r="R45" s="7"/>
      <c r="S45" s="7"/>
      <c r="T45">
        <v>44</v>
      </c>
      <c r="U45">
        <f>IF(メイン!$C$7&lt;system!I45,"",system!I45)</f>
        <v>4</v>
      </c>
      <c r="V45" s="3">
        <f t="shared" si="5"/>
        <v>43405</v>
      </c>
      <c r="W45" s="6">
        <f>IF(U45="","",VLOOKUP(U45,system!$A$2:$B$36,2,FALSE))</f>
        <v>8.5000000000000006E-3</v>
      </c>
      <c r="X45" s="7">
        <f t="shared" si="6"/>
        <v>34152667</v>
      </c>
      <c r="Y45" s="7">
        <f>IF(U45="","",VLOOKUP(U45,system!$L$2:$Q$36,6,FALSE))</f>
        <v>103255</v>
      </c>
      <c r="Z45" s="7">
        <f t="shared" si="7"/>
        <v>24191</v>
      </c>
      <c r="AA45" s="7">
        <f t="shared" si="8"/>
        <v>79064</v>
      </c>
    </row>
    <row r="46" spans="1:28" x14ac:dyDescent="0.2">
      <c r="I46">
        <f t="shared" si="9"/>
        <v>4</v>
      </c>
      <c r="O46" s="3"/>
      <c r="P46" s="6"/>
      <c r="Q46" s="7"/>
      <c r="R46" s="7"/>
      <c r="S46" s="7"/>
      <c r="T46">
        <v>45</v>
      </c>
      <c r="U46">
        <f>IF(メイン!$C$7&lt;system!I46,"",system!I46)</f>
        <v>4</v>
      </c>
      <c r="V46" s="3">
        <f t="shared" si="5"/>
        <v>43435</v>
      </c>
      <c r="W46" s="6">
        <f>IF(U46="","",VLOOKUP(U46,system!$A$2:$B$36,2,FALSE))</f>
        <v>8.5000000000000006E-3</v>
      </c>
      <c r="X46" s="7">
        <f t="shared" si="6"/>
        <v>34073603</v>
      </c>
      <c r="Y46" s="7">
        <f>IF(U46="","",VLOOKUP(U46,system!$L$2:$Q$36,6,FALSE))</f>
        <v>103255</v>
      </c>
      <c r="Z46" s="7">
        <f t="shared" si="7"/>
        <v>24135</v>
      </c>
      <c r="AA46" s="7">
        <f t="shared" si="8"/>
        <v>79120</v>
      </c>
    </row>
    <row r="47" spans="1:28" x14ac:dyDescent="0.2">
      <c r="I47">
        <f t="shared" si="9"/>
        <v>4</v>
      </c>
      <c r="O47" s="3"/>
      <c r="P47" s="6"/>
      <c r="Q47" s="7"/>
      <c r="R47" s="7"/>
      <c r="S47" s="7"/>
      <c r="T47">
        <v>46</v>
      </c>
      <c r="U47">
        <f>IF(メイン!$C$7&lt;system!I47,"",system!I47)</f>
        <v>4</v>
      </c>
      <c r="V47" s="3">
        <f t="shared" si="5"/>
        <v>43466</v>
      </c>
      <c r="W47" s="6">
        <f>IF(U47="","",VLOOKUP(U47,system!$A$2:$B$36,2,FALSE))</f>
        <v>8.5000000000000006E-3</v>
      </c>
      <c r="X47" s="7">
        <f t="shared" si="6"/>
        <v>33994483</v>
      </c>
      <c r="Y47" s="7">
        <f>IF(U47="","",VLOOKUP(U47,system!$L$2:$Q$36,6,FALSE))</f>
        <v>103255</v>
      </c>
      <c r="Z47" s="7">
        <f t="shared" si="7"/>
        <v>24079</v>
      </c>
      <c r="AA47" s="7">
        <f t="shared" si="8"/>
        <v>79176</v>
      </c>
    </row>
    <row r="48" spans="1:28" x14ac:dyDescent="0.2">
      <c r="I48">
        <f t="shared" si="9"/>
        <v>4</v>
      </c>
      <c r="O48" s="3"/>
      <c r="P48" s="6"/>
      <c r="Q48" s="7"/>
      <c r="R48" s="7"/>
      <c r="S48" s="7"/>
      <c r="T48">
        <v>47</v>
      </c>
      <c r="U48">
        <f>IF(メイン!$C$7&lt;system!I48,"",system!I48)</f>
        <v>4</v>
      </c>
      <c r="V48" s="3">
        <f t="shared" si="5"/>
        <v>43497</v>
      </c>
      <c r="W48" s="6">
        <f>IF(U48="","",VLOOKUP(U48,system!$A$2:$B$36,2,FALSE))</f>
        <v>8.5000000000000006E-3</v>
      </c>
      <c r="X48" s="7">
        <f t="shared" si="6"/>
        <v>33915307</v>
      </c>
      <c r="Y48" s="7">
        <f>IF(U48="","",VLOOKUP(U48,system!$L$2:$Q$36,6,FALSE))</f>
        <v>103255</v>
      </c>
      <c r="Z48" s="7">
        <f t="shared" si="7"/>
        <v>24023</v>
      </c>
      <c r="AA48" s="7">
        <f t="shared" si="8"/>
        <v>79232</v>
      </c>
    </row>
    <row r="49" spans="9:28" x14ac:dyDescent="0.2">
      <c r="I49">
        <f t="shared" si="9"/>
        <v>4</v>
      </c>
      <c r="O49" s="3"/>
      <c r="P49" s="6"/>
      <c r="Q49" s="7"/>
      <c r="R49" s="7"/>
      <c r="S49" s="7"/>
      <c r="T49">
        <v>48</v>
      </c>
      <c r="U49">
        <f>IF(メイン!$C$7&lt;system!I49,"",system!I49)</f>
        <v>4</v>
      </c>
      <c r="V49" s="3">
        <f t="shared" si="5"/>
        <v>43525</v>
      </c>
      <c r="W49" s="6">
        <f>IF(U49="","",VLOOKUP(U49,system!$A$2:$B$36,2,FALSE))</f>
        <v>8.5000000000000006E-3</v>
      </c>
      <c r="X49" s="7">
        <f t="shared" si="6"/>
        <v>33836075</v>
      </c>
      <c r="Y49" s="7">
        <f>IF(U49="","",VLOOKUP(U49,system!$L$2:$Q$36,6,FALSE))</f>
        <v>103255</v>
      </c>
      <c r="Z49" s="7">
        <f t="shared" si="7"/>
        <v>23967</v>
      </c>
      <c r="AA49" s="7">
        <f t="shared" si="8"/>
        <v>79288</v>
      </c>
    </row>
    <row r="50" spans="9:28" x14ac:dyDescent="0.2">
      <c r="I50">
        <f t="shared" si="9"/>
        <v>5</v>
      </c>
      <c r="O50" s="3"/>
      <c r="P50" s="6"/>
      <c r="Q50" s="7"/>
      <c r="R50" s="7"/>
      <c r="S50" s="7"/>
      <c r="T50">
        <v>49</v>
      </c>
      <c r="U50">
        <f>IF(メイン!$C$7&lt;system!I50,"",system!I50)</f>
        <v>5</v>
      </c>
      <c r="V50" s="3">
        <f t="shared" si="5"/>
        <v>43556</v>
      </c>
      <c r="W50" s="6">
        <f>IF(U50="","",VLOOKUP(U50,system!$A$2:$B$36,2,FALSE))</f>
        <v>8.5000000000000006E-3</v>
      </c>
      <c r="X50" s="7">
        <f t="shared" si="6"/>
        <v>33756787</v>
      </c>
      <c r="Y50" s="7">
        <f>IF(U50="","",VLOOKUP(U50,system!$L$2:$Q$36,6,FALSE))</f>
        <v>103255</v>
      </c>
      <c r="Z50" s="7">
        <f t="shared" si="7"/>
        <v>23911</v>
      </c>
      <c r="AA50" s="7">
        <f t="shared" si="8"/>
        <v>79344</v>
      </c>
      <c r="AB50">
        <f>IF(X50="","",ROUND(system!$AJ$5/100*X50,-2))</f>
        <v>184600</v>
      </c>
    </row>
    <row r="51" spans="9:28" x14ac:dyDescent="0.2">
      <c r="I51">
        <f t="shared" si="9"/>
        <v>5</v>
      </c>
      <c r="O51" s="3"/>
      <c r="P51" s="6"/>
      <c r="Q51" s="7"/>
      <c r="R51" s="7"/>
      <c r="S51" s="7"/>
      <c r="T51">
        <v>50</v>
      </c>
      <c r="U51">
        <f>IF(メイン!$C$7&lt;system!I51,"",system!I51)</f>
        <v>5</v>
      </c>
      <c r="V51" s="3">
        <f t="shared" si="5"/>
        <v>43586</v>
      </c>
      <c r="W51" s="6">
        <f>IF(U51="","",VLOOKUP(U51,system!$A$2:$B$36,2,FALSE))</f>
        <v>8.5000000000000006E-3</v>
      </c>
      <c r="X51" s="7">
        <f t="shared" si="6"/>
        <v>33677443</v>
      </c>
      <c r="Y51" s="7">
        <f>IF(U51="","",VLOOKUP(U51,system!$L$2:$Q$36,6,FALSE))</f>
        <v>103255</v>
      </c>
      <c r="Z51" s="7">
        <f t="shared" si="7"/>
        <v>23854</v>
      </c>
      <c r="AA51" s="7">
        <f t="shared" si="8"/>
        <v>79401</v>
      </c>
    </row>
    <row r="52" spans="9:28" x14ac:dyDescent="0.2">
      <c r="I52">
        <f t="shared" si="9"/>
        <v>5</v>
      </c>
      <c r="O52" s="3"/>
      <c r="P52" s="6"/>
      <c r="Q52" s="7"/>
      <c r="R52" s="7"/>
      <c r="S52" s="7"/>
      <c r="T52">
        <v>51</v>
      </c>
      <c r="U52">
        <f>IF(メイン!$C$7&lt;system!I52,"",system!I52)</f>
        <v>5</v>
      </c>
      <c r="V52" s="3">
        <f t="shared" si="5"/>
        <v>43617</v>
      </c>
      <c r="W52" s="6">
        <f>IF(U52="","",VLOOKUP(U52,system!$A$2:$B$36,2,FALSE))</f>
        <v>8.5000000000000006E-3</v>
      </c>
      <c r="X52" s="7">
        <f t="shared" si="6"/>
        <v>33598042</v>
      </c>
      <c r="Y52" s="7">
        <f>IF(U52="","",VLOOKUP(U52,system!$L$2:$Q$36,6,FALSE))</f>
        <v>103255</v>
      </c>
      <c r="Z52" s="7">
        <f t="shared" si="7"/>
        <v>23798</v>
      </c>
      <c r="AA52" s="7">
        <f t="shared" si="8"/>
        <v>79457</v>
      </c>
    </row>
    <row r="53" spans="9:28" x14ac:dyDescent="0.2">
      <c r="I53">
        <f t="shared" si="9"/>
        <v>5</v>
      </c>
      <c r="O53" s="3"/>
      <c r="P53" s="6"/>
      <c r="Q53" s="7"/>
      <c r="R53" s="7"/>
      <c r="S53" s="7"/>
      <c r="T53">
        <v>52</v>
      </c>
      <c r="U53">
        <f>IF(メイン!$C$7&lt;system!I53,"",system!I53)</f>
        <v>5</v>
      </c>
      <c r="V53" s="3">
        <f t="shared" si="5"/>
        <v>43647</v>
      </c>
      <c r="W53" s="6">
        <f>IF(U53="","",VLOOKUP(U53,system!$A$2:$B$36,2,FALSE))</f>
        <v>8.5000000000000006E-3</v>
      </c>
      <c r="X53" s="7">
        <f t="shared" si="6"/>
        <v>33518585</v>
      </c>
      <c r="Y53" s="7">
        <f>IF(U53="","",VLOOKUP(U53,system!$L$2:$Q$36,6,FALSE))</f>
        <v>103255</v>
      </c>
      <c r="Z53" s="7">
        <f t="shared" si="7"/>
        <v>23742</v>
      </c>
      <c r="AA53" s="7">
        <f t="shared" si="8"/>
        <v>79513</v>
      </c>
    </row>
    <row r="54" spans="9:28" x14ac:dyDescent="0.2">
      <c r="I54">
        <f t="shared" si="9"/>
        <v>5</v>
      </c>
      <c r="O54" s="3"/>
      <c r="P54" s="6"/>
      <c r="Q54" s="7"/>
      <c r="R54" s="7"/>
      <c r="S54" s="7"/>
      <c r="T54">
        <v>53</v>
      </c>
      <c r="U54">
        <f>IF(メイン!$C$7&lt;system!I54,"",system!I54)</f>
        <v>5</v>
      </c>
      <c r="V54" s="3">
        <f t="shared" si="5"/>
        <v>43678</v>
      </c>
      <c r="W54" s="6">
        <f>IF(U54="","",VLOOKUP(U54,system!$A$2:$B$36,2,FALSE))</f>
        <v>8.5000000000000006E-3</v>
      </c>
      <c r="X54" s="7">
        <f t="shared" si="6"/>
        <v>33439072</v>
      </c>
      <c r="Y54" s="7">
        <f>IF(U54="","",VLOOKUP(U54,system!$L$2:$Q$36,6,FALSE))</f>
        <v>103255</v>
      </c>
      <c r="Z54" s="7">
        <f t="shared" si="7"/>
        <v>23686</v>
      </c>
      <c r="AA54" s="7">
        <f t="shared" si="8"/>
        <v>79569</v>
      </c>
    </row>
    <row r="55" spans="9:28" x14ac:dyDescent="0.2">
      <c r="I55">
        <f t="shared" si="9"/>
        <v>5</v>
      </c>
      <c r="O55" s="3"/>
      <c r="P55" s="6"/>
      <c r="Q55" s="7"/>
      <c r="R55" s="7"/>
      <c r="S55" s="7"/>
      <c r="T55">
        <v>54</v>
      </c>
      <c r="U55">
        <f>IF(メイン!$C$7&lt;system!I55,"",system!I55)</f>
        <v>5</v>
      </c>
      <c r="V55" s="3">
        <f t="shared" si="5"/>
        <v>43709</v>
      </c>
      <c r="W55" s="6">
        <f>IF(U55="","",VLOOKUP(U55,system!$A$2:$B$36,2,FALSE))</f>
        <v>8.5000000000000006E-3</v>
      </c>
      <c r="X55" s="7">
        <f t="shared" si="6"/>
        <v>33359503</v>
      </c>
      <c r="Y55" s="7">
        <f>IF(U55="","",VLOOKUP(U55,system!$L$2:$Q$36,6,FALSE))</f>
        <v>103255</v>
      </c>
      <c r="Z55" s="7">
        <f t="shared" si="7"/>
        <v>23629</v>
      </c>
      <c r="AA55" s="7">
        <f t="shared" si="8"/>
        <v>79626</v>
      </c>
    </row>
    <row r="56" spans="9:28" x14ac:dyDescent="0.2">
      <c r="I56">
        <f t="shared" si="9"/>
        <v>5</v>
      </c>
      <c r="O56" s="3"/>
      <c r="P56" s="6"/>
      <c r="Q56" s="7"/>
      <c r="R56" s="7"/>
      <c r="S56" s="7"/>
      <c r="T56">
        <v>55</v>
      </c>
      <c r="U56">
        <f>IF(メイン!$C$7&lt;system!I56,"",system!I56)</f>
        <v>5</v>
      </c>
      <c r="V56" s="3">
        <f t="shared" si="5"/>
        <v>43739</v>
      </c>
      <c r="W56" s="6">
        <f>IF(U56="","",VLOOKUP(U56,system!$A$2:$B$36,2,FALSE))</f>
        <v>8.5000000000000006E-3</v>
      </c>
      <c r="X56" s="7">
        <f t="shared" si="6"/>
        <v>33279877</v>
      </c>
      <c r="Y56" s="7">
        <f>IF(U56="","",VLOOKUP(U56,system!$L$2:$Q$36,6,FALSE))</f>
        <v>103255</v>
      </c>
      <c r="Z56" s="7">
        <f t="shared" si="7"/>
        <v>23573</v>
      </c>
      <c r="AA56" s="7">
        <f t="shared" si="8"/>
        <v>79682</v>
      </c>
    </row>
    <row r="57" spans="9:28" x14ac:dyDescent="0.2">
      <c r="I57">
        <f t="shared" si="9"/>
        <v>5</v>
      </c>
      <c r="O57" s="3"/>
      <c r="P57" s="6"/>
      <c r="Q57" s="7"/>
      <c r="R57" s="7"/>
      <c r="S57" s="7"/>
      <c r="T57">
        <v>56</v>
      </c>
      <c r="U57">
        <f>IF(メイン!$C$7&lt;system!I57,"",system!I57)</f>
        <v>5</v>
      </c>
      <c r="V57" s="3">
        <f t="shared" si="5"/>
        <v>43770</v>
      </c>
      <c r="W57" s="6">
        <f>IF(U57="","",VLOOKUP(U57,system!$A$2:$B$36,2,FALSE))</f>
        <v>8.5000000000000006E-3</v>
      </c>
      <c r="X57" s="7">
        <f t="shared" si="6"/>
        <v>33200195</v>
      </c>
      <c r="Y57" s="7">
        <f>IF(U57="","",VLOOKUP(U57,system!$L$2:$Q$36,6,FALSE))</f>
        <v>103255</v>
      </c>
      <c r="Z57" s="7">
        <f t="shared" si="7"/>
        <v>23516</v>
      </c>
      <c r="AA57" s="7">
        <f t="shared" si="8"/>
        <v>79739</v>
      </c>
    </row>
    <row r="58" spans="9:28" x14ac:dyDescent="0.2">
      <c r="I58">
        <f t="shared" si="9"/>
        <v>5</v>
      </c>
      <c r="O58" s="3"/>
      <c r="P58" s="6"/>
      <c r="Q58" s="7"/>
      <c r="R58" s="7"/>
      <c r="S58" s="7"/>
      <c r="T58">
        <v>57</v>
      </c>
      <c r="U58">
        <f>IF(メイン!$C$7&lt;system!I58,"",system!I58)</f>
        <v>5</v>
      </c>
      <c r="V58" s="3">
        <f t="shared" si="5"/>
        <v>43800</v>
      </c>
      <c r="W58" s="6">
        <f>IF(U58="","",VLOOKUP(U58,system!$A$2:$B$36,2,FALSE))</f>
        <v>8.5000000000000006E-3</v>
      </c>
      <c r="X58" s="7">
        <f t="shared" si="6"/>
        <v>33120456</v>
      </c>
      <c r="Y58" s="7">
        <f>IF(U58="","",VLOOKUP(U58,system!$L$2:$Q$36,6,FALSE))</f>
        <v>103255</v>
      </c>
      <c r="Z58" s="7">
        <f t="shared" si="7"/>
        <v>23460</v>
      </c>
      <c r="AA58" s="7">
        <f t="shared" si="8"/>
        <v>79795</v>
      </c>
    </row>
    <row r="59" spans="9:28" x14ac:dyDescent="0.2">
      <c r="I59">
        <f t="shared" si="9"/>
        <v>5</v>
      </c>
      <c r="O59" s="3"/>
      <c r="P59" s="6"/>
      <c r="Q59" s="7"/>
      <c r="R59" s="7"/>
      <c r="S59" s="7"/>
      <c r="T59">
        <v>58</v>
      </c>
      <c r="U59">
        <f>IF(メイン!$C$7&lt;system!I59,"",system!I59)</f>
        <v>5</v>
      </c>
      <c r="V59" s="3">
        <f t="shared" si="5"/>
        <v>43831</v>
      </c>
      <c r="W59" s="6">
        <f>IF(U59="","",VLOOKUP(U59,system!$A$2:$B$36,2,FALSE))</f>
        <v>8.5000000000000006E-3</v>
      </c>
      <c r="X59" s="7">
        <f t="shared" si="6"/>
        <v>33040661</v>
      </c>
      <c r="Y59" s="7">
        <f>IF(U59="","",VLOOKUP(U59,system!$L$2:$Q$36,6,FALSE))</f>
        <v>103255</v>
      </c>
      <c r="Z59" s="7">
        <f t="shared" si="7"/>
        <v>23403</v>
      </c>
      <c r="AA59" s="7">
        <f t="shared" si="8"/>
        <v>79852</v>
      </c>
    </row>
    <row r="60" spans="9:28" x14ac:dyDescent="0.2">
      <c r="I60">
        <f t="shared" si="9"/>
        <v>5</v>
      </c>
      <c r="O60" s="3"/>
      <c r="P60" s="6"/>
      <c r="Q60" s="7"/>
      <c r="R60" s="7"/>
      <c r="S60" s="7"/>
      <c r="T60">
        <v>59</v>
      </c>
      <c r="U60">
        <f>IF(メイン!$C$7&lt;system!I60,"",system!I60)</f>
        <v>5</v>
      </c>
      <c r="V60" s="3">
        <f t="shared" si="5"/>
        <v>43862</v>
      </c>
      <c r="W60" s="6">
        <f>IF(U60="","",VLOOKUP(U60,system!$A$2:$B$36,2,FALSE))</f>
        <v>8.5000000000000006E-3</v>
      </c>
      <c r="X60" s="7">
        <f t="shared" si="6"/>
        <v>32960809</v>
      </c>
      <c r="Y60" s="7">
        <f>IF(U60="","",VLOOKUP(U60,system!$L$2:$Q$36,6,FALSE))</f>
        <v>103255</v>
      </c>
      <c r="Z60" s="7">
        <f t="shared" si="7"/>
        <v>23347</v>
      </c>
      <c r="AA60" s="7">
        <f t="shared" si="8"/>
        <v>79908</v>
      </c>
    </row>
    <row r="61" spans="9:28" x14ac:dyDescent="0.2">
      <c r="I61">
        <f t="shared" si="9"/>
        <v>5</v>
      </c>
      <c r="O61" s="3"/>
      <c r="P61" s="6"/>
      <c r="Q61" s="7"/>
      <c r="R61" s="7"/>
      <c r="S61" s="7"/>
      <c r="T61">
        <v>60</v>
      </c>
      <c r="U61">
        <f>IF(メイン!$C$7&lt;system!I61,"",system!I61)</f>
        <v>5</v>
      </c>
      <c r="V61" s="3">
        <f t="shared" si="5"/>
        <v>43891</v>
      </c>
      <c r="W61" s="6">
        <f>IF(U61="","",VLOOKUP(U61,system!$A$2:$B$36,2,FALSE))</f>
        <v>8.5000000000000006E-3</v>
      </c>
      <c r="X61" s="7">
        <f t="shared" si="6"/>
        <v>32880901</v>
      </c>
      <c r="Y61" s="7">
        <f>IF(U61="","",VLOOKUP(U61,system!$L$2:$Q$36,6,FALSE))</f>
        <v>103255</v>
      </c>
      <c r="Z61" s="7">
        <f t="shared" si="7"/>
        <v>23290</v>
      </c>
      <c r="AA61" s="7">
        <f t="shared" si="8"/>
        <v>79965</v>
      </c>
    </row>
    <row r="62" spans="9:28" x14ac:dyDescent="0.2">
      <c r="I62">
        <f t="shared" si="9"/>
        <v>6</v>
      </c>
      <c r="O62" s="3"/>
      <c r="P62" s="6"/>
      <c r="Q62" s="7"/>
      <c r="R62" s="7"/>
      <c r="S62" s="7"/>
      <c r="T62">
        <v>61</v>
      </c>
      <c r="U62">
        <f>IF(メイン!$C$7&lt;system!I62,"",system!I62)</f>
        <v>6</v>
      </c>
      <c r="V62" s="3">
        <f t="shared" si="5"/>
        <v>43922</v>
      </c>
      <c r="W62" s="6">
        <f>IF(U62="","",VLOOKUP(U62,system!$A$2:$B$36,2,FALSE))</f>
        <v>1.55E-2</v>
      </c>
      <c r="X62" s="7">
        <f t="shared" si="6"/>
        <v>32800936</v>
      </c>
      <c r="Y62" s="7">
        <f>IF(U62="","",VLOOKUP(U62,system!$L$2:$Q$36,6,FALSE))</f>
        <v>113991</v>
      </c>
      <c r="Z62" s="7">
        <f t="shared" si="7"/>
        <v>42367</v>
      </c>
      <c r="AA62" s="7">
        <f t="shared" si="8"/>
        <v>71624</v>
      </c>
      <c r="AB62">
        <f>IF(X62="","",ROUND(system!$AJ$5/100*X62,-2))</f>
        <v>179400</v>
      </c>
    </row>
    <row r="63" spans="9:28" x14ac:dyDescent="0.2">
      <c r="I63">
        <f t="shared" si="9"/>
        <v>6</v>
      </c>
      <c r="O63" s="3"/>
      <c r="P63" s="6"/>
      <c r="Q63" s="7"/>
      <c r="R63" s="7"/>
      <c r="S63" s="7"/>
      <c r="T63">
        <v>62</v>
      </c>
      <c r="U63">
        <f>IF(メイン!$C$7&lt;system!I63,"",system!I63)</f>
        <v>6</v>
      </c>
      <c r="V63" s="3">
        <f t="shared" si="5"/>
        <v>43952</v>
      </c>
      <c r="W63" s="6">
        <f>IF(U63="","",VLOOKUP(U63,system!$A$2:$B$36,2,FALSE))</f>
        <v>1.55E-2</v>
      </c>
      <c r="X63" s="7">
        <f t="shared" si="6"/>
        <v>32729312</v>
      </c>
      <c r="Y63" s="7">
        <f>IF(U63="","",VLOOKUP(U63,system!$L$2:$Q$36,6,FALSE))</f>
        <v>113991</v>
      </c>
      <c r="Z63" s="7">
        <f t="shared" si="7"/>
        <v>42275</v>
      </c>
      <c r="AA63" s="7">
        <f t="shared" si="8"/>
        <v>71716</v>
      </c>
    </row>
    <row r="64" spans="9:28" x14ac:dyDescent="0.2">
      <c r="I64">
        <f t="shared" si="9"/>
        <v>6</v>
      </c>
      <c r="O64" s="3"/>
      <c r="P64" s="6"/>
      <c r="Q64" s="7"/>
      <c r="R64" s="7"/>
      <c r="S64" s="7"/>
      <c r="T64">
        <v>63</v>
      </c>
      <c r="U64">
        <f>IF(メイン!$C$7&lt;system!I64,"",system!I64)</f>
        <v>6</v>
      </c>
      <c r="V64" s="3">
        <f t="shared" si="5"/>
        <v>43983</v>
      </c>
      <c r="W64" s="6">
        <f>IF(U64="","",VLOOKUP(U64,system!$A$2:$B$36,2,FALSE))</f>
        <v>1.55E-2</v>
      </c>
      <c r="X64" s="7">
        <f t="shared" si="6"/>
        <v>32657596</v>
      </c>
      <c r="Y64" s="7">
        <f>IF(U64="","",VLOOKUP(U64,system!$L$2:$Q$36,6,FALSE))</f>
        <v>113991</v>
      </c>
      <c r="Z64" s="7">
        <f t="shared" si="7"/>
        <v>42182</v>
      </c>
      <c r="AA64" s="7">
        <f t="shared" si="8"/>
        <v>71809</v>
      </c>
    </row>
    <row r="65" spans="9:28" x14ac:dyDescent="0.2">
      <c r="I65">
        <f t="shared" si="9"/>
        <v>6</v>
      </c>
      <c r="O65" s="3"/>
      <c r="P65" s="6"/>
      <c r="Q65" s="7"/>
      <c r="R65" s="7"/>
      <c r="S65" s="7"/>
      <c r="T65">
        <v>64</v>
      </c>
      <c r="U65">
        <f>IF(メイン!$C$7&lt;system!I65,"",system!I65)</f>
        <v>6</v>
      </c>
      <c r="V65" s="3">
        <f t="shared" si="5"/>
        <v>44013</v>
      </c>
      <c r="W65" s="6">
        <f>IF(U65="","",VLOOKUP(U65,system!$A$2:$B$36,2,FALSE))</f>
        <v>1.55E-2</v>
      </c>
      <c r="X65" s="7">
        <f t="shared" si="6"/>
        <v>32585787</v>
      </c>
      <c r="Y65" s="7">
        <f>IF(U65="","",VLOOKUP(U65,system!$L$2:$Q$36,6,FALSE))</f>
        <v>113991</v>
      </c>
      <c r="Z65" s="7">
        <f t="shared" si="7"/>
        <v>42089</v>
      </c>
      <c r="AA65" s="7">
        <f t="shared" si="8"/>
        <v>71902</v>
      </c>
    </row>
    <row r="66" spans="9:28" x14ac:dyDescent="0.2">
      <c r="I66">
        <f t="shared" si="9"/>
        <v>6</v>
      </c>
      <c r="O66" s="3"/>
      <c r="P66" s="6"/>
      <c r="Q66" s="7"/>
      <c r="R66" s="7"/>
      <c r="S66" s="7"/>
      <c r="T66">
        <v>65</v>
      </c>
      <c r="U66">
        <f>IF(メイン!$C$7&lt;system!I66,"",system!I66)</f>
        <v>6</v>
      </c>
      <c r="V66" s="3">
        <f t="shared" si="5"/>
        <v>44044</v>
      </c>
      <c r="W66" s="6">
        <f>IF(U66="","",VLOOKUP(U66,system!$A$2:$B$36,2,FALSE))</f>
        <v>1.55E-2</v>
      </c>
      <c r="X66" s="7">
        <f t="shared" si="6"/>
        <v>32513885</v>
      </c>
      <c r="Y66" s="7">
        <f>IF(U66="","",VLOOKUP(U66,system!$L$2:$Q$36,6,FALSE))</f>
        <v>113991</v>
      </c>
      <c r="Z66" s="7">
        <f t="shared" si="7"/>
        <v>41997</v>
      </c>
      <c r="AA66" s="7">
        <f t="shared" si="8"/>
        <v>71994</v>
      </c>
    </row>
    <row r="67" spans="9:28" x14ac:dyDescent="0.2">
      <c r="I67">
        <f t="shared" si="9"/>
        <v>6</v>
      </c>
      <c r="O67" s="3"/>
      <c r="P67" s="6"/>
      <c r="Q67" s="7"/>
      <c r="R67" s="7"/>
      <c r="S67" s="7"/>
      <c r="T67">
        <v>66</v>
      </c>
      <c r="U67">
        <f>IF(メイン!$C$7&lt;system!I67,"",system!I67)</f>
        <v>6</v>
      </c>
      <c r="V67" s="3">
        <f t="shared" si="5"/>
        <v>44075</v>
      </c>
      <c r="W67" s="6">
        <f>IF(U67="","",VLOOKUP(U67,system!$A$2:$B$36,2,FALSE))</f>
        <v>1.55E-2</v>
      </c>
      <c r="X67" s="7">
        <f t="shared" si="6"/>
        <v>32441891</v>
      </c>
      <c r="Y67" s="7">
        <f>IF(U67="","",VLOOKUP(U67,system!$L$2:$Q$36,6,FALSE))</f>
        <v>113991</v>
      </c>
      <c r="Z67" s="7">
        <f t="shared" si="7"/>
        <v>41904</v>
      </c>
      <c r="AA67" s="7">
        <f t="shared" si="8"/>
        <v>72087</v>
      </c>
    </row>
    <row r="68" spans="9:28" x14ac:dyDescent="0.2">
      <c r="I68">
        <f t="shared" si="9"/>
        <v>6</v>
      </c>
      <c r="O68" s="3"/>
      <c r="P68" s="6"/>
      <c r="Q68" s="7"/>
      <c r="R68" s="7"/>
      <c r="S68" s="7"/>
      <c r="T68">
        <v>67</v>
      </c>
      <c r="U68">
        <f>IF(メイン!$C$7&lt;system!I68,"",system!I68)</f>
        <v>6</v>
      </c>
      <c r="V68" s="3">
        <f t="shared" ref="V68:V131" si="10">IF(U68="","",EDATE(V67,1))</f>
        <v>44105</v>
      </c>
      <c r="W68" s="6">
        <f>IF(U68="","",VLOOKUP(U68,system!$A$2:$B$36,2,FALSE))</f>
        <v>1.55E-2</v>
      </c>
      <c r="X68" s="7">
        <f t="shared" ref="X68:X131" si="11">IF(U68="","",ROUNDDOWN(X67-AA67,0))</f>
        <v>32369804</v>
      </c>
      <c r="Y68" s="7">
        <f>IF(U68="","",VLOOKUP(U68,system!$L$2:$Q$36,6,FALSE))</f>
        <v>113991</v>
      </c>
      <c r="Z68" s="7">
        <f t="shared" ref="Z68:Z131" si="12">IF(U68="","",ROUNDDOWN(X68*W68/12,0))</f>
        <v>41810</v>
      </c>
      <c r="AA68" s="7">
        <f t="shared" ref="AA68:AA131" si="13">IF(U68="","",ROUNDDOWN(Y68-Z68,0))</f>
        <v>72181</v>
      </c>
    </row>
    <row r="69" spans="9:28" x14ac:dyDescent="0.2">
      <c r="I69">
        <f t="shared" si="9"/>
        <v>6</v>
      </c>
      <c r="O69" s="3"/>
      <c r="P69" s="6"/>
      <c r="Q69" s="7"/>
      <c r="R69" s="7"/>
      <c r="S69" s="7"/>
      <c r="T69">
        <v>68</v>
      </c>
      <c r="U69">
        <f>IF(メイン!$C$7&lt;system!I69,"",system!I69)</f>
        <v>6</v>
      </c>
      <c r="V69" s="3">
        <f t="shared" si="10"/>
        <v>44136</v>
      </c>
      <c r="W69" s="6">
        <f>IF(U69="","",VLOOKUP(U69,system!$A$2:$B$36,2,FALSE))</f>
        <v>1.55E-2</v>
      </c>
      <c r="X69" s="7">
        <f t="shared" si="11"/>
        <v>32297623</v>
      </c>
      <c r="Y69" s="7">
        <f>IF(U69="","",VLOOKUP(U69,system!$L$2:$Q$36,6,FALSE))</f>
        <v>113991</v>
      </c>
      <c r="Z69" s="7">
        <f t="shared" si="12"/>
        <v>41717</v>
      </c>
      <c r="AA69" s="7">
        <f t="shared" si="13"/>
        <v>72274</v>
      </c>
    </row>
    <row r="70" spans="9:28" x14ac:dyDescent="0.2">
      <c r="I70">
        <f t="shared" si="9"/>
        <v>6</v>
      </c>
      <c r="O70" s="3"/>
      <c r="P70" s="6"/>
      <c r="Q70" s="7"/>
      <c r="R70" s="7"/>
      <c r="S70" s="7"/>
      <c r="T70">
        <v>69</v>
      </c>
      <c r="U70">
        <f>IF(メイン!$C$7&lt;system!I70,"",system!I70)</f>
        <v>6</v>
      </c>
      <c r="V70" s="3">
        <f t="shared" si="10"/>
        <v>44166</v>
      </c>
      <c r="W70" s="6">
        <f>IF(U70="","",VLOOKUP(U70,system!$A$2:$B$36,2,FALSE))</f>
        <v>1.55E-2</v>
      </c>
      <c r="X70" s="7">
        <f t="shared" si="11"/>
        <v>32225349</v>
      </c>
      <c r="Y70" s="7">
        <f>IF(U70="","",VLOOKUP(U70,system!$L$2:$Q$36,6,FALSE))</f>
        <v>113991</v>
      </c>
      <c r="Z70" s="7">
        <f t="shared" si="12"/>
        <v>41624</v>
      </c>
      <c r="AA70" s="7">
        <f t="shared" si="13"/>
        <v>72367</v>
      </c>
    </row>
    <row r="71" spans="9:28" x14ac:dyDescent="0.2">
      <c r="I71">
        <f t="shared" si="9"/>
        <v>6</v>
      </c>
      <c r="O71" s="3"/>
      <c r="P71" s="6"/>
      <c r="Q71" s="7"/>
      <c r="R71" s="7"/>
      <c r="S71" s="7"/>
      <c r="T71">
        <v>70</v>
      </c>
      <c r="U71">
        <f>IF(メイン!$C$7&lt;system!I71,"",system!I71)</f>
        <v>6</v>
      </c>
      <c r="V71" s="3">
        <f t="shared" si="10"/>
        <v>44197</v>
      </c>
      <c r="W71" s="6">
        <f>IF(U71="","",VLOOKUP(U71,system!$A$2:$B$36,2,FALSE))</f>
        <v>1.55E-2</v>
      </c>
      <c r="X71" s="7">
        <f t="shared" si="11"/>
        <v>32152982</v>
      </c>
      <c r="Y71" s="7">
        <f>IF(U71="","",VLOOKUP(U71,system!$L$2:$Q$36,6,FALSE))</f>
        <v>113991</v>
      </c>
      <c r="Z71" s="7">
        <f t="shared" si="12"/>
        <v>41530</v>
      </c>
      <c r="AA71" s="7">
        <f t="shared" si="13"/>
        <v>72461</v>
      </c>
    </row>
    <row r="72" spans="9:28" x14ac:dyDescent="0.2">
      <c r="I72">
        <f t="shared" si="9"/>
        <v>6</v>
      </c>
      <c r="O72" s="3"/>
      <c r="P72" s="6"/>
      <c r="Q72" s="7"/>
      <c r="R72" s="7"/>
      <c r="S72" s="7"/>
      <c r="T72">
        <v>71</v>
      </c>
      <c r="U72">
        <f>IF(メイン!$C$7&lt;system!I72,"",system!I72)</f>
        <v>6</v>
      </c>
      <c r="V72" s="3">
        <f t="shared" si="10"/>
        <v>44228</v>
      </c>
      <c r="W72" s="6">
        <f>IF(U72="","",VLOOKUP(U72,system!$A$2:$B$36,2,FALSE))</f>
        <v>1.55E-2</v>
      </c>
      <c r="X72" s="7">
        <f t="shared" si="11"/>
        <v>32080521</v>
      </c>
      <c r="Y72" s="7">
        <f>IF(U72="","",VLOOKUP(U72,system!$L$2:$Q$36,6,FALSE))</f>
        <v>113991</v>
      </c>
      <c r="Z72" s="7">
        <f t="shared" si="12"/>
        <v>41437</v>
      </c>
      <c r="AA72" s="7">
        <f t="shared" si="13"/>
        <v>72554</v>
      </c>
    </row>
    <row r="73" spans="9:28" x14ac:dyDescent="0.2">
      <c r="I73">
        <f t="shared" si="9"/>
        <v>6</v>
      </c>
      <c r="O73" s="3"/>
      <c r="P73" s="6"/>
      <c r="Q73" s="7"/>
      <c r="R73" s="7"/>
      <c r="S73" s="7"/>
      <c r="T73">
        <v>72</v>
      </c>
      <c r="U73">
        <f>IF(メイン!$C$7&lt;system!I73,"",system!I73)</f>
        <v>6</v>
      </c>
      <c r="V73" s="3">
        <f t="shared" si="10"/>
        <v>44256</v>
      </c>
      <c r="W73" s="6">
        <f>IF(U73="","",VLOOKUP(U73,system!$A$2:$B$36,2,FALSE))</f>
        <v>1.55E-2</v>
      </c>
      <c r="X73" s="7">
        <f t="shared" si="11"/>
        <v>32007967</v>
      </c>
      <c r="Y73" s="7">
        <f>IF(U73="","",VLOOKUP(U73,system!$L$2:$Q$36,6,FALSE))</f>
        <v>113991</v>
      </c>
      <c r="Z73" s="7">
        <f t="shared" si="12"/>
        <v>41343</v>
      </c>
      <c r="AA73" s="7">
        <f t="shared" si="13"/>
        <v>72648</v>
      </c>
    </row>
    <row r="74" spans="9:28" x14ac:dyDescent="0.2">
      <c r="I74">
        <f t="shared" si="9"/>
        <v>7</v>
      </c>
      <c r="O74" s="3"/>
      <c r="P74" s="6"/>
      <c r="Q74" s="7"/>
      <c r="R74" s="7"/>
      <c r="S74" s="7"/>
      <c r="T74">
        <v>73</v>
      </c>
      <c r="U74">
        <f>IF(メイン!$C$7&lt;system!I74,"",system!I74)</f>
        <v>7</v>
      </c>
      <c r="V74" s="3">
        <f t="shared" si="10"/>
        <v>44287</v>
      </c>
      <c r="W74" s="6">
        <f>IF(U74="","",VLOOKUP(U74,system!$A$2:$B$36,2,FALSE))</f>
        <v>1.55E-2</v>
      </c>
      <c r="X74" s="7">
        <f t="shared" si="11"/>
        <v>31935319</v>
      </c>
      <c r="Y74" s="7">
        <f>IF(U74="","",VLOOKUP(U74,system!$L$2:$Q$36,6,FALSE))</f>
        <v>113991</v>
      </c>
      <c r="Z74" s="7">
        <f t="shared" si="12"/>
        <v>41249</v>
      </c>
      <c r="AA74" s="7">
        <f t="shared" si="13"/>
        <v>72742</v>
      </c>
      <c r="AB74">
        <f>IF(X74="","",ROUND(system!$AJ$5/100*X74,-2))</f>
        <v>174700</v>
      </c>
    </row>
    <row r="75" spans="9:28" x14ac:dyDescent="0.2">
      <c r="I75">
        <f t="shared" si="9"/>
        <v>7</v>
      </c>
      <c r="O75" s="3"/>
      <c r="P75" s="6"/>
      <c r="Q75" s="7"/>
      <c r="R75" s="7"/>
      <c r="S75" s="7"/>
      <c r="T75">
        <v>74</v>
      </c>
      <c r="U75">
        <f>IF(メイン!$C$7&lt;system!I75,"",system!I75)</f>
        <v>7</v>
      </c>
      <c r="V75" s="3">
        <f t="shared" si="10"/>
        <v>44317</v>
      </c>
      <c r="W75" s="6">
        <f>IF(U75="","",VLOOKUP(U75,system!$A$2:$B$36,2,FALSE))</f>
        <v>1.55E-2</v>
      </c>
      <c r="X75" s="7">
        <f t="shared" si="11"/>
        <v>31862577</v>
      </c>
      <c r="Y75" s="7">
        <f>IF(U75="","",VLOOKUP(U75,system!$L$2:$Q$36,6,FALSE))</f>
        <v>113991</v>
      </c>
      <c r="Z75" s="7">
        <f t="shared" si="12"/>
        <v>41155</v>
      </c>
      <c r="AA75" s="7">
        <f t="shared" si="13"/>
        <v>72836</v>
      </c>
    </row>
    <row r="76" spans="9:28" x14ac:dyDescent="0.2">
      <c r="I76">
        <f t="shared" si="9"/>
        <v>7</v>
      </c>
      <c r="O76" s="3"/>
      <c r="P76" s="6"/>
      <c r="Q76" s="7"/>
      <c r="R76" s="7"/>
      <c r="S76" s="7"/>
      <c r="T76">
        <v>75</v>
      </c>
      <c r="U76">
        <f>IF(メイン!$C$7&lt;system!I76,"",system!I76)</f>
        <v>7</v>
      </c>
      <c r="V76" s="3">
        <f t="shared" si="10"/>
        <v>44348</v>
      </c>
      <c r="W76" s="6">
        <f>IF(U76="","",VLOOKUP(U76,system!$A$2:$B$36,2,FALSE))</f>
        <v>1.55E-2</v>
      </c>
      <c r="X76" s="7">
        <f t="shared" si="11"/>
        <v>31789741</v>
      </c>
      <c r="Y76" s="7">
        <f>IF(U76="","",VLOOKUP(U76,system!$L$2:$Q$36,6,FALSE))</f>
        <v>113991</v>
      </c>
      <c r="Z76" s="7">
        <f t="shared" si="12"/>
        <v>41061</v>
      </c>
      <c r="AA76" s="7">
        <f t="shared" si="13"/>
        <v>72930</v>
      </c>
    </row>
    <row r="77" spans="9:28" x14ac:dyDescent="0.2">
      <c r="I77">
        <f t="shared" si="9"/>
        <v>7</v>
      </c>
      <c r="O77" s="3"/>
      <c r="P77" s="6"/>
      <c r="Q77" s="7"/>
      <c r="R77" s="7"/>
      <c r="S77" s="7"/>
      <c r="T77">
        <v>76</v>
      </c>
      <c r="U77">
        <f>IF(メイン!$C$7&lt;system!I77,"",system!I77)</f>
        <v>7</v>
      </c>
      <c r="V77" s="3">
        <f t="shared" si="10"/>
        <v>44378</v>
      </c>
      <c r="W77" s="6">
        <f>IF(U77="","",VLOOKUP(U77,system!$A$2:$B$36,2,FALSE))</f>
        <v>1.55E-2</v>
      </c>
      <c r="X77" s="7">
        <f t="shared" si="11"/>
        <v>31716811</v>
      </c>
      <c r="Y77" s="7">
        <f>IF(U77="","",VLOOKUP(U77,system!$L$2:$Q$36,6,FALSE))</f>
        <v>113991</v>
      </c>
      <c r="Z77" s="7">
        <f t="shared" si="12"/>
        <v>40967</v>
      </c>
      <c r="AA77" s="7">
        <f t="shared" si="13"/>
        <v>73024</v>
      </c>
    </row>
    <row r="78" spans="9:28" x14ac:dyDescent="0.2">
      <c r="I78">
        <f t="shared" si="9"/>
        <v>7</v>
      </c>
      <c r="O78" s="3"/>
      <c r="P78" s="6"/>
      <c r="Q78" s="7"/>
      <c r="R78" s="7"/>
      <c r="S78" s="7"/>
      <c r="T78">
        <v>77</v>
      </c>
      <c r="U78">
        <f>IF(メイン!$C$7&lt;system!I78,"",system!I78)</f>
        <v>7</v>
      </c>
      <c r="V78" s="3">
        <f t="shared" si="10"/>
        <v>44409</v>
      </c>
      <c r="W78" s="6">
        <f>IF(U78="","",VLOOKUP(U78,system!$A$2:$B$36,2,FALSE))</f>
        <v>1.55E-2</v>
      </c>
      <c r="X78" s="7">
        <f t="shared" si="11"/>
        <v>31643787</v>
      </c>
      <c r="Y78" s="7">
        <f>IF(U78="","",VLOOKUP(U78,system!$L$2:$Q$36,6,FALSE))</f>
        <v>113991</v>
      </c>
      <c r="Z78" s="7">
        <f t="shared" si="12"/>
        <v>40873</v>
      </c>
      <c r="AA78" s="7">
        <f t="shared" si="13"/>
        <v>73118</v>
      </c>
    </row>
    <row r="79" spans="9:28" x14ac:dyDescent="0.2">
      <c r="I79">
        <f t="shared" ref="I79:I142" si="14">I67+1</f>
        <v>7</v>
      </c>
      <c r="O79" s="3"/>
      <c r="P79" s="6"/>
      <c r="Q79" s="7"/>
      <c r="R79" s="7"/>
      <c r="S79" s="7"/>
      <c r="T79">
        <v>78</v>
      </c>
      <c r="U79">
        <f>IF(メイン!$C$7&lt;system!I79,"",system!I79)</f>
        <v>7</v>
      </c>
      <c r="V79" s="3">
        <f t="shared" si="10"/>
        <v>44440</v>
      </c>
      <c r="W79" s="6">
        <f>IF(U79="","",VLOOKUP(U79,system!$A$2:$B$36,2,FALSE))</f>
        <v>1.55E-2</v>
      </c>
      <c r="X79" s="7">
        <f t="shared" si="11"/>
        <v>31570669</v>
      </c>
      <c r="Y79" s="7">
        <f>IF(U79="","",VLOOKUP(U79,system!$L$2:$Q$36,6,FALSE))</f>
        <v>113991</v>
      </c>
      <c r="Z79" s="7">
        <f t="shared" si="12"/>
        <v>40778</v>
      </c>
      <c r="AA79" s="7">
        <f t="shared" si="13"/>
        <v>73213</v>
      </c>
    </row>
    <row r="80" spans="9:28" x14ac:dyDescent="0.2">
      <c r="I80">
        <f t="shared" si="14"/>
        <v>7</v>
      </c>
      <c r="O80" s="3"/>
      <c r="P80" s="6"/>
      <c r="Q80" s="7"/>
      <c r="R80" s="7"/>
      <c r="S80" s="7"/>
      <c r="T80">
        <v>79</v>
      </c>
      <c r="U80">
        <f>IF(メイン!$C$7&lt;system!I80,"",system!I80)</f>
        <v>7</v>
      </c>
      <c r="V80" s="3">
        <f t="shared" si="10"/>
        <v>44470</v>
      </c>
      <c r="W80" s="6">
        <f>IF(U80="","",VLOOKUP(U80,system!$A$2:$B$36,2,FALSE))</f>
        <v>1.55E-2</v>
      </c>
      <c r="X80" s="7">
        <f t="shared" si="11"/>
        <v>31497456</v>
      </c>
      <c r="Y80" s="7">
        <f>IF(U80="","",VLOOKUP(U80,system!$L$2:$Q$36,6,FALSE))</f>
        <v>113991</v>
      </c>
      <c r="Z80" s="7">
        <f t="shared" si="12"/>
        <v>40684</v>
      </c>
      <c r="AA80" s="7">
        <f t="shared" si="13"/>
        <v>73307</v>
      </c>
    </row>
    <row r="81" spans="9:28" x14ac:dyDescent="0.2">
      <c r="I81">
        <f t="shared" si="14"/>
        <v>7</v>
      </c>
      <c r="O81" s="3"/>
      <c r="P81" s="6"/>
      <c r="Q81" s="7"/>
      <c r="R81" s="7"/>
      <c r="S81" s="7"/>
      <c r="T81">
        <v>80</v>
      </c>
      <c r="U81">
        <f>IF(メイン!$C$7&lt;system!I81,"",system!I81)</f>
        <v>7</v>
      </c>
      <c r="V81" s="3">
        <f t="shared" si="10"/>
        <v>44501</v>
      </c>
      <c r="W81" s="6">
        <f>IF(U81="","",VLOOKUP(U81,system!$A$2:$B$36,2,FALSE))</f>
        <v>1.55E-2</v>
      </c>
      <c r="X81" s="7">
        <f t="shared" si="11"/>
        <v>31424149</v>
      </c>
      <c r="Y81" s="7">
        <f>IF(U81="","",VLOOKUP(U81,system!$L$2:$Q$36,6,FALSE))</f>
        <v>113991</v>
      </c>
      <c r="Z81" s="7">
        <f t="shared" si="12"/>
        <v>40589</v>
      </c>
      <c r="AA81" s="7">
        <f t="shared" si="13"/>
        <v>73402</v>
      </c>
    </row>
    <row r="82" spans="9:28" x14ac:dyDescent="0.2">
      <c r="I82">
        <f t="shared" si="14"/>
        <v>7</v>
      </c>
      <c r="O82" s="3"/>
      <c r="P82" s="6"/>
      <c r="Q82" s="7"/>
      <c r="R82" s="7"/>
      <c r="S82" s="7"/>
      <c r="T82">
        <v>81</v>
      </c>
      <c r="U82">
        <f>IF(メイン!$C$7&lt;system!I82,"",system!I82)</f>
        <v>7</v>
      </c>
      <c r="V82" s="3">
        <f t="shared" si="10"/>
        <v>44531</v>
      </c>
      <c r="W82" s="6">
        <f>IF(U82="","",VLOOKUP(U82,system!$A$2:$B$36,2,FALSE))</f>
        <v>1.55E-2</v>
      </c>
      <c r="X82" s="7">
        <f t="shared" si="11"/>
        <v>31350747</v>
      </c>
      <c r="Y82" s="7">
        <f>IF(U82="","",VLOOKUP(U82,system!$L$2:$Q$36,6,FALSE))</f>
        <v>113991</v>
      </c>
      <c r="Z82" s="7">
        <f t="shared" si="12"/>
        <v>40494</v>
      </c>
      <c r="AA82" s="7">
        <f t="shared" si="13"/>
        <v>73497</v>
      </c>
    </row>
    <row r="83" spans="9:28" x14ac:dyDescent="0.2">
      <c r="I83">
        <f t="shared" si="14"/>
        <v>7</v>
      </c>
      <c r="O83" s="3"/>
      <c r="P83" s="6"/>
      <c r="Q83" s="7"/>
      <c r="R83" s="7"/>
      <c r="S83" s="7"/>
      <c r="T83">
        <v>82</v>
      </c>
      <c r="U83">
        <f>IF(メイン!$C$7&lt;system!I83,"",system!I83)</f>
        <v>7</v>
      </c>
      <c r="V83" s="3">
        <f t="shared" si="10"/>
        <v>44562</v>
      </c>
      <c r="W83" s="6">
        <f>IF(U83="","",VLOOKUP(U83,system!$A$2:$B$36,2,FALSE))</f>
        <v>1.55E-2</v>
      </c>
      <c r="X83" s="7">
        <f t="shared" si="11"/>
        <v>31277250</v>
      </c>
      <c r="Y83" s="7">
        <f>IF(U83="","",VLOOKUP(U83,system!$L$2:$Q$36,6,FALSE))</f>
        <v>113991</v>
      </c>
      <c r="Z83" s="7">
        <f t="shared" si="12"/>
        <v>40399</v>
      </c>
      <c r="AA83" s="7">
        <f t="shared" si="13"/>
        <v>73592</v>
      </c>
    </row>
    <row r="84" spans="9:28" x14ac:dyDescent="0.2">
      <c r="I84">
        <f t="shared" si="14"/>
        <v>7</v>
      </c>
      <c r="O84" s="3"/>
      <c r="P84" s="6"/>
      <c r="Q84" s="7"/>
      <c r="R84" s="7"/>
      <c r="S84" s="7"/>
      <c r="T84">
        <v>83</v>
      </c>
      <c r="U84">
        <f>IF(メイン!$C$7&lt;system!I84,"",system!I84)</f>
        <v>7</v>
      </c>
      <c r="V84" s="3">
        <f t="shared" si="10"/>
        <v>44593</v>
      </c>
      <c r="W84" s="6">
        <f>IF(U84="","",VLOOKUP(U84,system!$A$2:$B$36,2,FALSE))</f>
        <v>1.55E-2</v>
      </c>
      <c r="X84" s="7">
        <f t="shared" si="11"/>
        <v>31203658</v>
      </c>
      <c r="Y84" s="7">
        <f>IF(U84="","",VLOOKUP(U84,system!$L$2:$Q$36,6,FALSE))</f>
        <v>113991</v>
      </c>
      <c r="Z84" s="7">
        <f t="shared" si="12"/>
        <v>40304</v>
      </c>
      <c r="AA84" s="7">
        <f t="shared" si="13"/>
        <v>73687</v>
      </c>
    </row>
    <row r="85" spans="9:28" x14ac:dyDescent="0.2">
      <c r="I85">
        <f t="shared" si="14"/>
        <v>7</v>
      </c>
      <c r="O85" s="3"/>
      <c r="P85" s="6"/>
      <c r="Q85" s="7"/>
      <c r="R85" s="7"/>
      <c r="S85" s="7"/>
      <c r="T85">
        <v>84</v>
      </c>
      <c r="U85">
        <f>IF(メイン!$C$7&lt;system!I85,"",system!I85)</f>
        <v>7</v>
      </c>
      <c r="V85" s="3">
        <f t="shared" si="10"/>
        <v>44621</v>
      </c>
      <c r="W85" s="6">
        <f>IF(U85="","",VLOOKUP(U85,system!$A$2:$B$36,2,FALSE))</f>
        <v>1.55E-2</v>
      </c>
      <c r="X85" s="7">
        <f t="shared" si="11"/>
        <v>31129971</v>
      </c>
      <c r="Y85" s="7">
        <f>IF(U85="","",VLOOKUP(U85,system!$L$2:$Q$36,6,FALSE))</f>
        <v>113991</v>
      </c>
      <c r="Z85" s="7">
        <f t="shared" si="12"/>
        <v>40209</v>
      </c>
      <c r="AA85" s="7">
        <f t="shared" si="13"/>
        <v>73782</v>
      </c>
    </row>
    <row r="86" spans="9:28" x14ac:dyDescent="0.2">
      <c r="I86">
        <f t="shared" si="14"/>
        <v>8</v>
      </c>
      <c r="M86" s="4"/>
      <c r="O86" s="8"/>
      <c r="P86" s="9"/>
      <c r="Q86" s="10"/>
      <c r="R86" s="10"/>
      <c r="S86" s="10"/>
      <c r="T86" s="4">
        <v>85</v>
      </c>
      <c r="U86">
        <f>IF(メイン!$C$7&lt;system!I86,"",system!I86)</f>
        <v>8</v>
      </c>
      <c r="V86" s="3">
        <f t="shared" si="10"/>
        <v>44652</v>
      </c>
      <c r="W86" s="6">
        <f>IF(U86="","",VLOOKUP(U86,system!$A$2:$B$36,2,FALSE))</f>
        <v>1.55E-2</v>
      </c>
      <c r="X86" s="7">
        <f t="shared" si="11"/>
        <v>31056189</v>
      </c>
      <c r="Y86" s="7">
        <f>IF(U86="","",VLOOKUP(U86,system!$L$2:$Q$36,6,FALSE))</f>
        <v>113991</v>
      </c>
      <c r="Z86" s="7">
        <f t="shared" si="12"/>
        <v>40114</v>
      </c>
      <c r="AA86" s="7">
        <f t="shared" si="13"/>
        <v>73877</v>
      </c>
      <c r="AB86">
        <f>IF(X86="","",ROUND(system!$AJ$5/100*X86,-2))</f>
        <v>169900</v>
      </c>
    </row>
    <row r="87" spans="9:28" x14ac:dyDescent="0.2">
      <c r="I87">
        <f t="shared" si="14"/>
        <v>8</v>
      </c>
      <c r="M87" s="4"/>
      <c r="O87" s="8"/>
      <c r="P87" s="9"/>
      <c r="Q87" s="10"/>
      <c r="R87" s="10"/>
      <c r="S87" s="10"/>
      <c r="T87" s="4">
        <v>86</v>
      </c>
      <c r="U87">
        <f>IF(メイン!$C$7&lt;system!I87,"",system!I87)</f>
        <v>8</v>
      </c>
      <c r="V87" s="3">
        <f t="shared" si="10"/>
        <v>44682</v>
      </c>
      <c r="W87" s="6">
        <f>IF(U87="","",VLOOKUP(U87,system!$A$2:$B$36,2,FALSE))</f>
        <v>1.55E-2</v>
      </c>
      <c r="X87" s="7">
        <f t="shared" si="11"/>
        <v>30982312</v>
      </c>
      <c r="Y87" s="7">
        <f>IF(U87="","",VLOOKUP(U87,system!$L$2:$Q$36,6,FALSE))</f>
        <v>113991</v>
      </c>
      <c r="Z87" s="7">
        <f t="shared" si="12"/>
        <v>40018</v>
      </c>
      <c r="AA87" s="7">
        <f t="shared" si="13"/>
        <v>73973</v>
      </c>
    </row>
    <row r="88" spans="9:28" x14ac:dyDescent="0.2">
      <c r="I88">
        <f t="shared" si="14"/>
        <v>8</v>
      </c>
      <c r="M88" s="4"/>
      <c r="O88" s="8"/>
      <c r="P88" s="9"/>
      <c r="Q88" s="10"/>
      <c r="R88" s="10"/>
      <c r="S88" s="10"/>
      <c r="T88" s="4">
        <v>87</v>
      </c>
      <c r="U88">
        <f>IF(メイン!$C$7&lt;system!I88,"",system!I88)</f>
        <v>8</v>
      </c>
      <c r="V88" s="3">
        <f t="shared" si="10"/>
        <v>44713</v>
      </c>
      <c r="W88" s="6">
        <f>IF(U88="","",VLOOKUP(U88,system!$A$2:$B$36,2,FALSE))</f>
        <v>1.55E-2</v>
      </c>
      <c r="X88" s="7">
        <f t="shared" si="11"/>
        <v>30908339</v>
      </c>
      <c r="Y88" s="7">
        <f>IF(U88="","",VLOOKUP(U88,system!$L$2:$Q$36,6,FALSE))</f>
        <v>113991</v>
      </c>
      <c r="Z88" s="7">
        <f t="shared" si="12"/>
        <v>39923</v>
      </c>
      <c r="AA88" s="7">
        <f t="shared" si="13"/>
        <v>74068</v>
      </c>
    </row>
    <row r="89" spans="9:28" x14ac:dyDescent="0.2">
      <c r="I89">
        <f t="shared" si="14"/>
        <v>8</v>
      </c>
      <c r="M89" s="4"/>
      <c r="O89" s="8"/>
      <c r="P89" s="9"/>
      <c r="Q89" s="10"/>
      <c r="R89" s="10"/>
      <c r="S89" s="10"/>
      <c r="T89" s="4">
        <v>88</v>
      </c>
      <c r="U89">
        <f>IF(メイン!$C$7&lt;system!I89,"",system!I89)</f>
        <v>8</v>
      </c>
      <c r="V89" s="3">
        <f t="shared" si="10"/>
        <v>44743</v>
      </c>
      <c r="W89" s="6">
        <f>IF(U89="","",VLOOKUP(U89,system!$A$2:$B$36,2,FALSE))</f>
        <v>1.55E-2</v>
      </c>
      <c r="X89" s="7">
        <f t="shared" si="11"/>
        <v>30834271</v>
      </c>
      <c r="Y89" s="7">
        <f>IF(U89="","",VLOOKUP(U89,system!$L$2:$Q$36,6,FALSE))</f>
        <v>113991</v>
      </c>
      <c r="Z89" s="7">
        <f t="shared" si="12"/>
        <v>39827</v>
      </c>
      <c r="AA89" s="7">
        <f t="shared" si="13"/>
        <v>74164</v>
      </c>
    </row>
    <row r="90" spans="9:28" x14ac:dyDescent="0.2">
      <c r="I90">
        <f t="shared" si="14"/>
        <v>8</v>
      </c>
      <c r="M90" s="4"/>
      <c r="O90" s="8"/>
      <c r="P90" s="9"/>
      <c r="Q90" s="10"/>
      <c r="R90" s="10"/>
      <c r="S90" s="10"/>
      <c r="T90" s="4">
        <v>89</v>
      </c>
      <c r="U90">
        <f>IF(メイン!$C$7&lt;system!I90,"",system!I90)</f>
        <v>8</v>
      </c>
      <c r="V90" s="3">
        <f t="shared" si="10"/>
        <v>44774</v>
      </c>
      <c r="W90" s="6">
        <f>IF(U90="","",VLOOKUP(U90,system!$A$2:$B$36,2,FALSE))</f>
        <v>1.55E-2</v>
      </c>
      <c r="X90" s="7">
        <f t="shared" si="11"/>
        <v>30760107</v>
      </c>
      <c r="Y90" s="7">
        <f>IF(U90="","",VLOOKUP(U90,system!$L$2:$Q$36,6,FALSE))</f>
        <v>113991</v>
      </c>
      <c r="Z90" s="7">
        <f t="shared" si="12"/>
        <v>39731</v>
      </c>
      <c r="AA90" s="7">
        <f t="shared" si="13"/>
        <v>74260</v>
      </c>
    </row>
    <row r="91" spans="9:28" x14ac:dyDescent="0.2">
      <c r="I91">
        <f t="shared" si="14"/>
        <v>8</v>
      </c>
      <c r="M91" s="4"/>
      <c r="O91" s="8"/>
      <c r="P91" s="9"/>
      <c r="Q91" s="10"/>
      <c r="R91" s="10"/>
      <c r="S91" s="10"/>
      <c r="T91" s="4">
        <v>90</v>
      </c>
      <c r="U91">
        <f>IF(メイン!$C$7&lt;system!I91,"",system!I91)</f>
        <v>8</v>
      </c>
      <c r="V91" s="3">
        <f t="shared" si="10"/>
        <v>44805</v>
      </c>
      <c r="W91" s="6">
        <f>IF(U91="","",VLOOKUP(U91,system!$A$2:$B$36,2,FALSE))</f>
        <v>1.55E-2</v>
      </c>
      <c r="X91" s="7">
        <f t="shared" si="11"/>
        <v>30685847</v>
      </c>
      <c r="Y91" s="7">
        <f>IF(U91="","",VLOOKUP(U91,system!$L$2:$Q$36,6,FALSE))</f>
        <v>113991</v>
      </c>
      <c r="Z91" s="7">
        <f t="shared" si="12"/>
        <v>39635</v>
      </c>
      <c r="AA91" s="7">
        <f t="shared" si="13"/>
        <v>74356</v>
      </c>
    </row>
    <row r="92" spans="9:28" x14ac:dyDescent="0.2">
      <c r="I92">
        <f t="shared" si="14"/>
        <v>8</v>
      </c>
      <c r="M92" s="4"/>
      <c r="O92" s="8"/>
      <c r="P92" s="9"/>
      <c r="Q92" s="10"/>
      <c r="R92" s="10"/>
      <c r="S92" s="10"/>
      <c r="T92" s="4">
        <v>91</v>
      </c>
      <c r="U92">
        <f>IF(メイン!$C$7&lt;system!I92,"",system!I92)</f>
        <v>8</v>
      </c>
      <c r="V92" s="3">
        <f t="shared" si="10"/>
        <v>44835</v>
      </c>
      <c r="W92" s="6">
        <f>IF(U92="","",VLOOKUP(U92,system!$A$2:$B$36,2,FALSE))</f>
        <v>1.55E-2</v>
      </c>
      <c r="X92" s="7">
        <f t="shared" si="11"/>
        <v>30611491</v>
      </c>
      <c r="Y92" s="7">
        <f>IF(U92="","",VLOOKUP(U92,system!$L$2:$Q$36,6,FALSE))</f>
        <v>113991</v>
      </c>
      <c r="Z92" s="7">
        <f t="shared" si="12"/>
        <v>39539</v>
      </c>
      <c r="AA92" s="7">
        <f t="shared" si="13"/>
        <v>74452</v>
      </c>
    </row>
    <row r="93" spans="9:28" x14ac:dyDescent="0.2">
      <c r="I93">
        <f t="shared" si="14"/>
        <v>8</v>
      </c>
      <c r="M93" s="4"/>
      <c r="O93" s="8"/>
      <c r="P93" s="9"/>
      <c r="Q93" s="10"/>
      <c r="R93" s="10"/>
      <c r="S93" s="10"/>
      <c r="T93" s="4">
        <v>92</v>
      </c>
      <c r="U93">
        <f>IF(メイン!$C$7&lt;system!I93,"",system!I93)</f>
        <v>8</v>
      </c>
      <c r="V93" s="3">
        <f t="shared" si="10"/>
        <v>44866</v>
      </c>
      <c r="W93" s="6">
        <f>IF(U93="","",VLOOKUP(U93,system!$A$2:$B$36,2,FALSE))</f>
        <v>1.55E-2</v>
      </c>
      <c r="X93" s="7">
        <f t="shared" si="11"/>
        <v>30537039</v>
      </c>
      <c r="Y93" s="7">
        <f>IF(U93="","",VLOOKUP(U93,system!$L$2:$Q$36,6,FALSE))</f>
        <v>113991</v>
      </c>
      <c r="Z93" s="7">
        <f t="shared" si="12"/>
        <v>39443</v>
      </c>
      <c r="AA93" s="7">
        <f t="shared" si="13"/>
        <v>74548</v>
      </c>
    </row>
    <row r="94" spans="9:28" x14ac:dyDescent="0.2">
      <c r="I94">
        <f t="shared" si="14"/>
        <v>8</v>
      </c>
      <c r="M94" s="4"/>
      <c r="O94" s="8"/>
      <c r="P94" s="9"/>
      <c r="Q94" s="10"/>
      <c r="R94" s="10"/>
      <c r="S94" s="10"/>
      <c r="T94" s="4">
        <v>93</v>
      </c>
      <c r="U94">
        <f>IF(メイン!$C$7&lt;system!I94,"",system!I94)</f>
        <v>8</v>
      </c>
      <c r="V94" s="3">
        <f t="shared" si="10"/>
        <v>44896</v>
      </c>
      <c r="W94" s="6">
        <f>IF(U94="","",VLOOKUP(U94,system!$A$2:$B$36,2,FALSE))</f>
        <v>1.55E-2</v>
      </c>
      <c r="X94" s="7">
        <f t="shared" si="11"/>
        <v>30462491</v>
      </c>
      <c r="Y94" s="7">
        <f>IF(U94="","",VLOOKUP(U94,system!$L$2:$Q$36,6,FALSE))</f>
        <v>113991</v>
      </c>
      <c r="Z94" s="7">
        <f t="shared" si="12"/>
        <v>39347</v>
      </c>
      <c r="AA94" s="7">
        <f t="shared" si="13"/>
        <v>74644</v>
      </c>
    </row>
    <row r="95" spans="9:28" x14ac:dyDescent="0.2">
      <c r="I95">
        <f t="shared" si="14"/>
        <v>8</v>
      </c>
      <c r="M95" s="4"/>
      <c r="O95" s="8"/>
      <c r="P95" s="9"/>
      <c r="Q95" s="10"/>
      <c r="R95" s="10"/>
      <c r="S95" s="10"/>
      <c r="T95" s="4">
        <v>94</v>
      </c>
      <c r="U95">
        <f>IF(メイン!$C$7&lt;system!I95,"",system!I95)</f>
        <v>8</v>
      </c>
      <c r="V95" s="3">
        <f t="shared" si="10"/>
        <v>44927</v>
      </c>
      <c r="W95" s="6">
        <f>IF(U95="","",VLOOKUP(U95,system!$A$2:$B$36,2,FALSE))</f>
        <v>1.55E-2</v>
      </c>
      <c r="X95" s="7">
        <f t="shared" si="11"/>
        <v>30387847</v>
      </c>
      <c r="Y95" s="7">
        <f>IF(U95="","",VLOOKUP(U95,system!$L$2:$Q$36,6,FALSE))</f>
        <v>113991</v>
      </c>
      <c r="Z95" s="7">
        <f t="shared" si="12"/>
        <v>39250</v>
      </c>
      <c r="AA95" s="7">
        <f t="shared" si="13"/>
        <v>74741</v>
      </c>
    </row>
    <row r="96" spans="9:28" x14ac:dyDescent="0.2">
      <c r="I96">
        <f t="shared" si="14"/>
        <v>8</v>
      </c>
      <c r="M96" s="4"/>
      <c r="O96" s="8"/>
      <c r="P96" s="9"/>
      <c r="Q96" s="10"/>
      <c r="R96" s="10"/>
      <c r="S96" s="10"/>
      <c r="T96" s="4">
        <v>95</v>
      </c>
      <c r="U96">
        <f>IF(メイン!$C$7&lt;system!I96,"",system!I96)</f>
        <v>8</v>
      </c>
      <c r="V96" s="3">
        <f t="shared" si="10"/>
        <v>44958</v>
      </c>
      <c r="W96" s="6">
        <f>IF(U96="","",VLOOKUP(U96,system!$A$2:$B$36,2,FALSE))</f>
        <v>1.55E-2</v>
      </c>
      <c r="X96" s="7">
        <f t="shared" si="11"/>
        <v>30313106</v>
      </c>
      <c r="Y96" s="7">
        <f>IF(U96="","",VLOOKUP(U96,system!$L$2:$Q$36,6,FALSE))</f>
        <v>113991</v>
      </c>
      <c r="Z96" s="7">
        <f t="shared" si="12"/>
        <v>39154</v>
      </c>
      <c r="AA96" s="7">
        <f t="shared" si="13"/>
        <v>74837</v>
      </c>
    </row>
    <row r="97" spans="9:28" x14ac:dyDescent="0.2">
      <c r="I97">
        <f t="shared" si="14"/>
        <v>8</v>
      </c>
      <c r="M97" s="4"/>
      <c r="O97" s="8"/>
      <c r="P97" s="9"/>
      <c r="Q97" s="10"/>
      <c r="R97" s="10"/>
      <c r="S97" s="10"/>
      <c r="T97" s="4">
        <v>96</v>
      </c>
      <c r="U97">
        <f>IF(メイン!$C$7&lt;system!I97,"",system!I97)</f>
        <v>8</v>
      </c>
      <c r="V97" s="3">
        <f t="shared" si="10"/>
        <v>44986</v>
      </c>
      <c r="W97" s="6">
        <f>IF(U97="","",VLOOKUP(U97,system!$A$2:$B$36,2,FALSE))</f>
        <v>1.55E-2</v>
      </c>
      <c r="X97" s="7">
        <f t="shared" si="11"/>
        <v>30238269</v>
      </c>
      <c r="Y97" s="7">
        <f>IF(U97="","",VLOOKUP(U97,system!$L$2:$Q$36,6,FALSE))</f>
        <v>113991</v>
      </c>
      <c r="Z97" s="7">
        <f t="shared" si="12"/>
        <v>39057</v>
      </c>
      <c r="AA97" s="7">
        <f t="shared" si="13"/>
        <v>74934</v>
      </c>
    </row>
    <row r="98" spans="9:28" x14ac:dyDescent="0.2">
      <c r="I98">
        <f t="shared" si="14"/>
        <v>9</v>
      </c>
      <c r="O98" s="3"/>
      <c r="P98" s="6"/>
      <c r="Q98" s="7"/>
      <c r="R98" s="7"/>
      <c r="S98" s="7"/>
      <c r="T98">
        <v>97</v>
      </c>
      <c r="U98">
        <f>IF(メイン!$C$7&lt;system!I98,"",system!I98)</f>
        <v>9</v>
      </c>
      <c r="V98" s="3">
        <f t="shared" si="10"/>
        <v>45017</v>
      </c>
      <c r="W98" s="6">
        <f>IF(U98="","",VLOOKUP(U98,system!$A$2:$B$36,2,FALSE))</f>
        <v>1.55E-2</v>
      </c>
      <c r="X98" s="7">
        <f t="shared" si="11"/>
        <v>30163335</v>
      </c>
      <c r="Y98" s="7">
        <f>IF(U98="","",VLOOKUP(U98,system!$L$2:$Q$36,6,FALSE))</f>
        <v>113991</v>
      </c>
      <c r="Z98" s="7">
        <f t="shared" si="12"/>
        <v>38960</v>
      </c>
      <c r="AA98" s="7">
        <f t="shared" si="13"/>
        <v>75031</v>
      </c>
      <c r="AB98">
        <f>IF(X98="","",ROUND(system!$AJ$5/100*X98,-2))</f>
        <v>165000</v>
      </c>
    </row>
    <row r="99" spans="9:28" x14ac:dyDescent="0.2">
      <c r="I99">
        <f t="shared" si="14"/>
        <v>9</v>
      </c>
      <c r="O99" s="3"/>
      <c r="P99" s="6"/>
      <c r="Q99" s="7"/>
      <c r="R99" s="7"/>
      <c r="S99" s="7"/>
      <c r="T99">
        <v>98</v>
      </c>
      <c r="U99">
        <f>IF(メイン!$C$7&lt;system!I99,"",system!I99)</f>
        <v>9</v>
      </c>
      <c r="V99" s="3">
        <f t="shared" si="10"/>
        <v>45047</v>
      </c>
      <c r="W99" s="6">
        <f>IF(U99="","",VLOOKUP(U99,system!$A$2:$B$36,2,FALSE))</f>
        <v>1.55E-2</v>
      </c>
      <c r="X99" s="7">
        <f t="shared" si="11"/>
        <v>30088304</v>
      </c>
      <c r="Y99" s="7">
        <f>IF(U99="","",VLOOKUP(U99,system!$L$2:$Q$36,6,FALSE))</f>
        <v>113991</v>
      </c>
      <c r="Z99" s="7">
        <f t="shared" si="12"/>
        <v>38864</v>
      </c>
      <c r="AA99" s="7">
        <f t="shared" si="13"/>
        <v>75127</v>
      </c>
    </row>
    <row r="100" spans="9:28" x14ac:dyDescent="0.2">
      <c r="I100">
        <f t="shared" si="14"/>
        <v>9</v>
      </c>
      <c r="O100" s="3"/>
      <c r="P100" s="6"/>
      <c r="Q100" s="7"/>
      <c r="R100" s="7"/>
      <c r="S100" s="7"/>
      <c r="T100">
        <v>99</v>
      </c>
      <c r="U100">
        <f>IF(メイン!$C$7&lt;system!I100,"",system!I100)</f>
        <v>9</v>
      </c>
      <c r="V100" s="3">
        <f t="shared" si="10"/>
        <v>45078</v>
      </c>
      <c r="W100" s="6">
        <f>IF(U100="","",VLOOKUP(U100,system!$A$2:$B$36,2,FALSE))</f>
        <v>1.55E-2</v>
      </c>
      <c r="X100" s="7">
        <f t="shared" si="11"/>
        <v>30013177</v>
      </c>
      <c r="Y100" s="7">
        <f>IF(U100="","",VLOOKUP(U100,system!$L$2:$Q$36,6,FALSE))</f>
        <v>113991</v>
      </c>
      <c r="Z100" s="7">
        <f t="shared" si="12"/>
        <v>38767</v>
      </c>
      <c r="AA100" s="7">
        <f t="shared" si="13"/>
        <v>75224</v>
      </c>
    </row>
    <row r="101" spans="9:28" x14ac:dyDescent="0.2">
      <c r="I101">
        <f t="shared" si="14"/>
        <v>9</v>
      </c>
      <c r="O101" s="3"/>
      <c r="P101" s="6"/>
      <c r="Q101" s="7"/>
      <c r="R101" s="7"/>
      <c r="S101" s="7"/>
      <c r="T101">
        <v>100</v>
      </c>
      <c r="U101">
        <f>IF(メイン!$C$7&lt;system!I101,"",system!I101)</f>
        <v>9</v>
      </c>
      <c r="V101" s="3">
        <f t="shared" si="10"/>
        <v>45108</v>
      </c>
      <c r="W101" s="6">
        <f>IF(U101="","",VLOOKUP(U101,system!$A$2:$B$36,2,FALSE))</f>
        <v>1.55E-2</v>
      </c>
      <c r="X101" s="7">
        <f t="shared" si="11"/>
        <v>29937953</v>
      </c>
      <c r="Y101" s="7">
        <f>IF(U101="","",VLOOKUP(U101,system!$L$2:$Q$36,6,FALSE))</f>
        <v>113991</v>
      </c>
      <c r="Z101" s="7">
        <f t="shared" si="12"/>
        <v>38669</v>
      </c>
      <c r="AA101" s="7">
        <f t="shared" si="13"/>
        <v>75322</v>
      </c>
    </row>
    <row r="102" spans="9:28" x14ac:dyDescent="0.2">
      <c r="I102">
        <f t="shared" si="14"/>
        <v>9</v>
      </c>
      <c r="O102" s="3"/>
      <c r="P102" s="6"/>
      <c r="Q102" s="7"/>
      <c r="R102" s="7"/>
      <c r="S102" s="7"/>
      <c r="T102">
        <v>101</v>
      </c>
      <c r="U102">
        <f>IF(メイン!$C$7&lt;system!I102,"",system!I102)</f>
        <v>9</v>
      </c>
      <c r="V102" s="3">
        <f t="shared" si="10"/>
        <v>45139</v>
      </c>
      <c r="W102" s="6">
        <f>IF(U102="","",VLOOKUP(U102,system!$A$2:$B$36,2,FALSE))</f>
        <v>1.55E-2</v>
      </c>
      <c r="X102" s="7">
        <f t="shared" si="11"/>
        <v>29862631</v>
      </c>
      <c r="Y102" s="7">
        <f>IF(U102="","",VLOOKUP(U102,system!$L$2:$Q$36,6,FALSE))</f>
        <v>113991</v>
      </c>
      <c r="Z102" s="7">
        <f t="shared" si="12"/>
        <v>38572</v>
      </c>
      <c r="AA102" s="7">
        <f t="shared" si="13"/>
        <v>75419</v>
      </c>
    </row>
    <row r="103" spans="9:28" x14ac:dyDescent="0.2">
      <c r="I103">
        <f t="shared" si="14"/>
        <v>9</v>
      </c>
      <c r="O103" s="3"/>
      <c r="P103" s="6"/>
      <c r="Q103" s="7"/>
      <c r="R103" s="7"/>
      <c r="S103" s="7"/>
      <c r="T103">
        <v>102</v>
      </c>
      <c r="U103">
        <f>IF(メイン!$C$7&lt;system!I103,"",system!I103)</f>
        <v>9</v>
      </c>
      <c r="V103" s="3">
        <f t="shared" si="10"/>
        <v>45170</v>
      </c>
      <c r="W103" s="6">
        <f>IF(U103="","",VLOOKUP(U103,system!$A$2:$B$36,2,FALSE))</f>
        <v>1.55E-2</v>
      </c>
      <c r="X103" s="7">
        <f t="shared" si="11"/>
        <v>29787212</v>
      </c>
      <c r="Y103" s="7">
        <f>IF(U103="","",VLOOKUP(U103,system!$L$2:$Q$36,6,FALSE))</f>
        <v>113991</v>
      </c>
      <c r="Z103" s="7">
        <f t="shared" si="12"/>
        <v>38475</v>
      </c>
      <c r="AA103" s="7">
        <f t="shared" si="13"/>
        <v>75516</v>
      </c>
    </row>
    <row r="104" spans="9:28" x14ac:dyDescent="0.2">
      <c r="I104">
        <f t="shared" si="14"/>
        <v>9</v>
      </c>
      <c r="O104" s="3"/>
      <c r="P104" s="6"/>
      <c r="Q104" s="7"/>
      <c r="R104" s="7"/>
      <c r="S104" s="7"/>
      <c r="T104">
        <v>103</v>
      </c>
      <c r="U104">
        <f>IF(メイン!$C$7&lt;system!I104,"",system!I104)</f>
        <v>9</v>
      </c>
      <c r="V104" s="3">
        <f t="shared" si="10"/>
        <v>45200</v>
      </c>
      <c r="W104" s="6">
        <f>IF(U104="","",VLOOKUP(U104,system!$A$2:$B$36,2,FALSE))</f>
        <v>1.55E-2</v>
      </c>
      <c r="X104" s="7">
        <f t="shared" si="11"/>
        <v>29711696</v>
      </c>
      <c r="Y104" s="7">
        <f>IF(U104="","",VLOOKUP(U104,system!$L$2:$Q$36,6,FALSE))</f>
        <v>113991</v>
      </c>
      <c r="Z104" s="7">
        <f t="shared" si="12"/>
        <v>38377</v>
      </c>
      <c r="AA104" s="7">
        <f t="shared" si="13"/>
        <v>75614</v>
      </c>
    </row>
    <row r="105" spans="9:28" x14ac:dyDescent="0.2">
      <c r="I105">
        <f t="shared" si="14"/>
        <v>9</v>
      </c>
      <c r="O105" s="3"/>
      <c r="P105" s="6"/>
      <c r="Q105" s="7"/>
      <c r="R105" s="7"/>
      <c r="S105" s="7"/>
      <c r="T105">
        <v>104</v>
      </c>
      <c r="U105">
        <f>IF(メイン!$C$7&lt;system!I105,"",system!I105)</f>
        <v>9</v>
      </c>
      <c r="V105" s="3">
        <f t="shared" si="10"/>
        <v>45231</v>
      </c>
      <c r="W105" s="6">
        <f>IF(U105="","",VLOOKUP(U105,system!$A$2:$B$36,2,FALSE))</f>
        <v>1.55E-2</v>
      </c>
      <c r="X105" s="7">
        <f t="shared" si="11"/>
        <v>29636082</v>
      </c>
      <c r="Y105" s="7">
        <f>IF(U105="","",VLOOKUP(U105,system!$L$2:$Q$36,6,FALSE))</f>
        <v>113991</v>
      </c>
      <c r="Z105" s="7">
        <f t="shared" si="12"/>
        <v>38279</v>
      </c>
      <c r="AA105" s="7">
        <f t="shared" si="13"/>
        <v>75712</v>
      </c>
    </row>
    <row r="106" spans="9:28" x14ac:dyDescent="0.2">
      <c r="I106">
        <f t="shared" si="14"/>
        <v>9</v>
      </c>
      <c r="O106" s="3"/>
      <c r="P106" s="6"/>
      <c r="Q106" s="7"/>
      <c r="R106" s="7"/>
      <c r="S106" s="7"/>
      <c r="T106">
        <v>105</v>
      </c>
      <c r="U106">
        <f>IF(メイン!$C$7&lt;system!I106,"",system!I106)</f>
        <v>9</v>
      </c>
      <c r="V106" s="3">
        <f t="shared" si="10"/>
        <v>45261</v>
      </c>
      <c r="W106" s="6">
        <f>IF(U106="","",VLOOKUP(U106,system!$A$2:$B$36,2,FALSE))</f>
        <v>1.55E-2</v>
      </c>
      <c r="X106" s="7">
        <f t="shared" si="11"/>
        <v>29560370</v>
      </c>
      <c r="Y106" s="7">
        <f>IF(U106="","",VLOOKUP(U106,system!$L$2:$Q$36,6,FALSE))</f>
        <v>113991</v>
      </c>
      <c r="Z106" s="7">
        <f t="shared" si="12"/>
        <v>38182</v>
      </c>
      <c r="AA106" s="7">
        <f t="shared" si="13"/>
        <v>75809</v>
      </c>
    </row>
    <row r="107" spans="9:28" x14ac:dyDescent="0.2">
      <c r="I107">
        <f t="shared" si="14"/>
        <v>9</v>
      </c>
      <c r="O107" s="3"/>
      <c r="P107" s="6"/>
      <c r="Q107" s="7"/>
      <c r="R107" s="7"/>
      <c r="S107" s="7"/>
      <c r="T107">
        <v>106</v>
      </c>
      <c r="U107">
        <f>IF(メイン!$C$7&lt;system!I107,"",system!I107)</f>
        <v>9</v>
      </c>
      <c r="V107" s="3">
        <f t="shared" si="10"/>
        <v>45292</v>
      </c>
      <c r="W107" s="6">
        <f>IF(U107="","",VLOOKUP(U107,system!$A$2:$B$36,2,FALSE))</f>
        <v>1.55E-2</v>
      </c>
      <c r="X107" s="7">
        <f t="shared" si="11"/>
        <v>29484561</v>
      </c>
      <c r="Y107" s="7">
        <f>IF(U107="","",VLOOKUP(U107,system!$L$2:$Q$36,6,FALSE))</f>
        <v>113991</v>
      </c>
      <c r="Z107" s="7">
        <f t="shared" si="12"/>
        <v>38084</v>
      </c>
      <c r="AA107" s="7">
        <f t="shared" si="13"/>
        <v>75907</v>
      </c>
    </row>
    <row r="108" spans="9:28" x14ac:dyDescent="0.2">
      <c r="I108">
        <f t="shared" si="14"/>
        <v>9</v>
      </c>
      <c r="O108" s="3"/>
      <c r="P108" s="6"/>
      <c r="Q108" s="7"/>
      <c r="R108" s="7"/>
      <c r="S108" s="7"/>
      <c r="T108">
        <v>107</v>
      </c>
      <c r="U108">
        <f>IF(メイン!$C$7&lt;system!I108,"",system!I108)</f>
        <v>9</v>
      </c>
      <c r="V108" s="3">
        <f t="shared" si="10"/>
        <v>45323</v>
      </c>
      <c r="W108" s="6">
        <f>IF(U108="","",VLOOKUP(U108,system!$A$2:$B$36,2,FALSE))</f>
        <v>1.55E-2</v>
      </c>
      <c r="X108" s="7">
        <f t="shared" si="11"/>
        <v>29408654</v>
      </c>
      <c r="Y108" s="7">
        <f>IF(U108="","",VLOOKUP(U108,system!$L$2:$Q$36,6,FALSE))</f>
        <v>113991</v>
      </c>
      <c r="Z108" s="7">
        <f t="shared" si="12"/>
        <v>37986</v>
      </c>
      <c r="AA108" s="7">
        <f t="shared" si="13"/>
        <v>76005</v>
      </c>
    </row>
    <row r="109" spans="9:28" x14ac:dyDescent="0.2">
      <c r="I109">
        <f t="shared" si="14"/>
        <v>9</v>
      </c>
      <c r="O109" s="3"/>
      <c r="P109" s="6"/>
      <c r="Q109" s="7"/>
      <c r="R109" s="7"/>
      <c r="S109" s="7"/>
      <c r="T109">
        <v>108</v>
      </c>
      <c r="U109">
        <f>IF(メイン!$C$7&lt;system!I109,"",system!I109)</f>
        <v>9</v>
      </c>
      <c r="V109" s="3">
        <f t="shared" si="10"/>
        <v>45352</v>
      </c>
      <c r="W109" s="6">
        <f>IF(U109="","",VLOOKUP(U109,system!$A$2:$B$36,2,FALSE))</f>
        <v>1.55E-2</v>
      </c>
      <c r="X109" s="7">
        <f t="shared" si="11"/>
        <v>29332649</v>
      </c>
      <c r="Y109" s="7">
        <f>IF(U109="","",VLOOKUP(U109,system!$L$2:$Q$36,6,FALSE))</f>
        <v>113991</v>
      </c>
      <c r="Z109" s="7">
        <f t="shared" si="12"/>
        <v>37888</v>
      </c>
      <c r="AA109" s="7">
        <f t="shared" si="13"/>
        <v>76103</v>
      </c>
    </row>
    <row r="110" spans="9:28" x14ac:dyDescent="0.2">
      <c r="I110">
        <f t="shared" si="14"/>
        <v>10</v>
      </c>
      <c r="O110" s="3"/>
      <c r="P110" s="6"/>
      <c r="Q110" s="7"/>
      <c r="R110" s="7"/>
      <c r="S110" s="7"/>
      <c r="T110">
        <v>109</v>
      </c>
      <c r="U110">
        <f>IF(メイン!$C$7&lt;system!I110,"",system!I110)</f>
        <v>10</v>
      </c>
      <c r="V110" s="3">
        <f t="shared" si="10"/>
        <v>45383</v>
      </c>
      <c r="W110" s="6">
        <f>IF(U110="","",VLOOKUP(U110,system!$A$2:$B$36,2,FALSE))</f>
        <v>1.55E-2</v>
      </c>
      <c r="X110" s="7">
        <f t="shared" si="11"/>
        <v>29256546</v>
      </c>
      <c r="Y110" s="7">
        <f>IF(U110="","",VLOOKUP(U110,system!$L$2:$Q$36,6,FALSE))</f>
        <v>113991</v>
      </c>
      <c r="Z110" s="7">
        <f t="shared" si="12"/>
        <v>37789</v>
      </c>
      <c r="AA110" s="7">
        <f t="shared" si="13"/>
        <v>76202</v>
      </c>
      <c r="AB110">
        <f>IF(X110="","",ROUND(system!$AJ$5/100*X110,-2))</f>
        <v>160000</v>
      </c>
    </row>
    <row r="111" spans="9:28" x14ac:dyDescent="0.2">
      <c r="I111">
        <f t="shared" si="14"/>
        <v>10</v>
      </c>
      <c r="O111" s="3"/>
      <c r="P111" s="6"/>
      <c r="Q111" s="7"/>
      <c r="R111" s="7"/>
      <c r="S111" s="7"/>
      <c r="T111">
        <v>110</v>
      </c>
      <c r="U111">
        <f>IF(メイン!$C$7&lt;system!I111,"",system!I111)</f>
        <v>10</v>
      </c>
      <c r="V111" s="3">
        <f t="shared" si="10"/>
        <v>45413</v>
      </c>
      <c r="W111" s="6">
        <f>IF(U111="","",VLOOKUP(U111,system!$A$2:$B$36,2,FALSE))</f>
        <v>1.55E-2</v>
      </c>
      <c r="X111" s="7">
        <f t="shared" si="11"/>
        <v>29180344</v>
      </c>
      <c r="Y111" s="7">
        <f>IF(U111="","",VLOOKUP(U111,system!$L$2:$Q$36,6,FALSE))</f>
        <v>113991</v>
      </c>
      <c r="Z111" s="7">
        <f t="shared" si="12"/>
        <v>37691</v>
      </c>
      <c r="AA111" s="7">
        <f t="shared" si="13"/>
        <v>76300</v>
      </c>
    </row>
    <row r="112" spans="9:28" x14ac:dyDescent="0.2">
      <c r="I112">
        <f t="shared" si="14"/>
        <v>10</v>
      </c>
      <c r="O112" s="3"/>
      <c r="P112" s="6"/>
      <c r="Q112" s="7"/>
      <c r="R112" s="7"/>
      <c r="S112" s="7"/>
      <c r="T112">
        <v>111</v>
      </c>
      <c r="U112">
        <f>IF(メイン!$C$7&lt;system!I112,"",system!I112)</f>
        <v>10</v>
      </c>
      <c r="V112" s="3">
        <f t="shared" si="10"/>
        <v>45444</v>
      </c>
      <c r="W112" s="6">
        <f>IF(U112="","",VLOOKUP(U112,system!$A$2:$B$36,2,FALSE))</f>
        <v>1.55E-2</v>
      </c>
      <c r="X112" s="7">
        <f t="shared" si="11"/>
        <v>29104044</v>
      </c>
      <c r="Y112" s="7">
        <f>IF(U112="","",VLOOKUP(U112,system!$L$2:$Q$36,6,FALSE))</f>
        <v>113991</v>
      </c>
      <c r="Z112" s="7">
        <f t="shared" si="12"/>
        <v>37592</v>
      </c>
      <c r="AA112" s="7">
        <f t="shared" si="13"/>
        <v>76399</v>
      </c>
    </row>
    <row r="113" spans="9:28" x14ac:dyDescent="0.2">
      <c r="I113">
        <f t="shared" si="14"/>
        <v>10</v>
      </c>
      <c r="O113" s="3"/>
      <c r="P113" s="6"/>
      <c r="Q113" s="7"/>
      <c r="R113" s="7"/>
      <c r="S113" s="7"/>
      <c r="T113">
        <v>112</v>
      </c>
      <c r="U113">
        <f>IF(メイン!$C$7&lt;system!I113,"",system!I113)</f>
        <v>10</v>
      </c>
      <c r="V113" s="3">
        <f t="shared" si="10"/>
        <v>45474</v>
      </c>
      <c r="W113" s="6">
        <f>IF(U113="","",VLOOKUP(U113,system!$A$2:$B$36,2,FALSE))</f>
        <v>1.55E-2</v>
      </c>
      <c r="X113" s="7">
        <f t="shared" si="11"/>
        <v>29027645</v>
      </c>
      <c r="Y113" s="7">
        <f>IF(U113="","",VLOOKUP(U113,system!$L$2:$Q$36,6,FALSE))</f>
        <v>113991</v>
      </c>
      <c r="Z113" s="7">
        <f t="shared" si="12"/>
        <v>37494</v>
      </c>
      <c r="AA113" s="7">
        <f t="shared" si="13"/>
        <v>76497</v>
      </c>
    </row>
    <row r="114" spans="9:28" x14ac:dyDescent="0.2">
      <c r="I114">
        <f t="shared" si="14"/>
        <v>10</v>
      </c>
      <c r="O114" s="3"/>
      <c r="P114" s="6"/>
      <c r="Q114" s="7"/>
      <c r="R114" s="7"/>
      <c r="S114" s="7"/>
      <c r="T114">
        <v>113</v>
      </c>
      <c r="U114">
        <f>IF(メイン!$C$7&lt;system!I114,"",system!I114)</f>
        <v>10</v>
      </c>
      <c r="V114" s="3">
        <f t="shared" si="10"/>
        <v>45505</v>
      </c>
      <c r="W114" s="6">
        <f>IF(U114="","",VLOOKUP(U114,system!$A$2:$B$36,2,FALSE))</f>
        <v>1.55E-2</v>
      </c>
      <c r="X114" s="7">
        <f t="shared" si="11"/>
        <v>28951148</v>
      </c>
      <c r="Y114" s="7">
        <f>IF(U114="","",VLOOKUP(U114,system!$L$2:$Q$36,6,FALSE))</f>
        <v>113991</v>
      </c>
      <c r="Z114" s="7">
        <f t="shared" si="12"/>
        <v>37395</v>
      </c>
      <c r="AA114" s="7">
        <f t="shared" si="13"/>
        <v>76596</v>
      </c>
    </row>
    <row r="115" spans="9:28" x14ac:dyDescent="0.2">
      <c r="I115">
        <f t="shared" si="14"/>
        <v>10</v>
      </c>
      <c r="O115" s="3"/>
      <c r="P115" s="6"/>
      <c r="Q115" s="7"/>
      <c r="R115" s="7"/>
      <c r="S115" s="7"/>
      <c r="T115">
        <v>114</v>
      </c>
      <c r="U115">
        <f>IF(メイン!$C$7&lt;system!I115,"",system!I115)</f>
        <v>10</v>
      </c>
      <c r="V115" s="3">
        <f t="shared" si="10"/>
        <v>45536</v>
      </c>
      <c r="W115" s="6">
        <f>IF(U115="","",VLOOKUP(U115,system!$A$2:$B$36,2,FALSE))</f>
        <v>1.55E-2</v>
      </c>
      <c r="X115" s="7">
        <f t="shared" si="11"/>
        <v>28874552</v>
      </c>
      <c r="Y115" s="7">
        <f>IF(U115="","",VLOOKUP(U115,system!$L$2:$Q$36,6,FALSE))</f>
        <v>113991</v>
      </c>
      <c r="Z115" s="7">
        <f t="shared" si="12"/>
        <v>37296</v>
      </c>
      <c r="AA115" s="7">
        <f t="shared" si="13"/>
        <v>76695</v>
      </c>
    </row>
    <row r="116" spans="9:28" x14ac:dyDescent="0.2">
      <c r="I116">
        <f t="shared" si="14"/>
        <v>10</v>
      </c>
      <c r="O116" s="3"/>
      <c r="P116" s="6"/>
      <c r="Q116" s="7"/>
      <c r="R116" s="7"/>
      <c r="S116" s="7"/>
      <c r="T116">
        <v>115</v>
      </c>
      <c r="U116">
        <f>IF(メイン!$C$7&lt;system!I116,"",system!I116)</f>
        <v>10</v>
      </c>
      <c r="V116" s="3">
        <f t="shared" si="10"/>
        <v>45566</v>
      </c>
      <c r="W116" s="6">
        <f>IF(U116="","",VLOOKUP(U116,system!$A$2:$B$36,2,FALSE))</f>
        <v>1.55E-2</v>
      </c>
      <c r="X116" s="7">
        <f t="shared" si="11"/>
        <v>28797857</v>
      </c>
      <c r="Y116" s="7">
        <f>IF(U116="","",VLOOKUP(U116,system!$L$2:$Q$36,6,FALSE))</f>
        <v>113991</v>
      </c>
      <c r="Z116" s="7">
        <f t="shared" si="12"/>
        <v>37197</v>
      </c>
      <c r="AA116" s="7">
        <f t="shared" si="13"/>
        <v>76794</v>
      </c>
    </row>
    <row r="117" spans="9:28" x14ac:dyDescent="0.2">
      <c r="I117">
        <f t="shared" si="14"/>
        <v>10</v>
      </c>
      <c r="O117" s="3"/>
      <c r="P117" s="6"/>
      <c r="Q117" s="7"/>
      <c r="R117" s="7"/>
      <c r="S117" s="7"/>
      <c r="T117">
        <v>116</v>
      </c>
      <c r="U117">
        <f>IF(メイン!$C$7&lt;system!I117,"",system!I117)</f>
        <v>10</v>
      </c>
      <c r="V117" s="3">
        <f t="shared" si="10"/>
        <v>45597</v>
      </c>
      <c r="W117" s="6">
        <f>IF(U117="","",VLOOKUP(U117,system!$A$2:$B$36,2,FALSE))</f>
        <v>1.55E-2</v>
      </c>
      <c r="X117" s="7">
        <f t="shared" si="11"/>
        <v>28721063</v>
      </c>
      <c r="Y117" s="7">
        <f>IF(U117="","",VLOOKUP(U117,system!$L$2:$Q$36,6,FALSE))</f>
        <v>113991</v>
      </c>
      <c r="Z117" s="7">
        <f t="shared" si="12"/>
        <v>37098</v>
      </c>
      <c r="AA117" s="7">
        <f t="shared" si="13"/>
        <v>76893</v>
      </c>
    </row>
    <row r="118" spans="9:28" x14ac:dyDescent="0.2">
      <c r="I118">
        <f t="shared" si="14"/>
        <v>10</v>
      </c>
      <c r="O118" s="3"/>
      <c r="P118" s="6"/>
      <c r="Q118" s="7"/>
      <c r="R118" s="7"/>
      <c r="S118" s="7"/>
      <c r="T118">
        <v>117</v>
      </c>
      <c r="U118">
        <f>IF(メイン!$C$7&lt;system!I118,"",system!I118)</f>
        <v>10</v>
      </c>
      <c r="V118" s="3">
        <f t="shared" si="10"/>
        <v>45627</v>
      </c>
      <c r="W118" s="6">
        <f>IF(U118="","",VLOOKUP(U118,system!$A$2:$B$36,2,FALSE))</f>
        <v>1.55E-2</v>
      </c>
      <c r="X118" s="7">
        <f t="shared" si="11"/>
        <v>28644170</v>
      </c>
      <c r="Y118" s="7">
        <f>IF(U118="","",VLOOKUP(U118,system!$L$2:$Q$36,6,FALSE))</f>
        <v>113991</v>
      </c>
      <c r="Z118" s="7">
        <f t="shared" si="12"/>
        <v>36998</v>
      </c>
      <c r="AA118" s="7">
        <f t="shared" si="13"/>
        <v>76993</v>
      </c>
    </row>
    <row r="119" spans="9:28" x14ac:dyDescent="0.2">
      <c r="I119">
        <f t="shared" si="14"/>
        <v>10</v>
      </c>
      <c r="O119" s="3"/>
      <c r="P119" s="6"/>
      <c r="Q119" s="7"/>
      <c r="R119" s="7"/>
      <c r="S119" s="7"/>
      <c r="T119">
        <v>118</v>
      </c>
      <c r="U119">
        <f>IF(メイン!$C$7&lt;system!I119,"",system!I119)</f>
        <v>10</v>
      </c>
      <c r="V119" s="3">
        <f t="shared" si="10"/>
        <v>45658</v>
      </c>
      <c r="W119" s="6">
        <f>IF(U119="","",VLOOKUP(U119,system!$A$2:$B$36,2,FALSE))</f>
        <v>1.55E-2</v>
      </c>
      <c r="X119" s="7">
        <f t="shared" si="11"/>
        <v>28567177</v>
      </c>
      <c r="Y119" s="7">
        <f>IF(U119="","",VLOOKUP(U119,system!$L$2:$Q$36,6,FALSE))</f>
        <v>113991</v>
      </c>
      <c r="Z119" s="7">
        <f t="shared" si="12"/>
        <v>36899</v>
      </c>
      <c r="AA119" s="7">
        <f t="shared" si="13"/>
        <v>77092</v>
      </c>
    </row>
    <row r="120" spans="9:28" x14ac:dyDescent="0.2">
      <c r="I120">
        <f t="shared" si="14"/>
        <v>10</v>
      </c>
      <c r="O120" s="3"/>
      <c r="P120" s="6"/>
      <c r="Q120" s="7"/>
      <c r="R120" s="7"/>
      <c r="S120" s="7"/>
      <c r="T120">
        <v>119</v>
      </c>
      <c r="U120">
        <f>IF(メイン!$C$7&lt;system!I120,"",system!I120)</f>
        <v>10</v>
      </c>
      <c r="V120" s="3">
        <f t="shared" si="10"/>
        <v>45689</v>
      </c>
      <c r="W120" s="6">
        <f>IF(U120="","",VLOOKUP(U120,system!$A$2:$B$36,2,FALSE))</f>
        <v>1.55E-2</v>
      </c>
      <c r="X120" s="7">
        <f t="shared" si="11"/>
        <v>28490085</v>
      </c>
      <c r="Y120" s="7">
        <f>IF(U120="","",VLOOKUP(U120,system!$L$2:$Q$36,6,FALSE))</f>
        <v>113991</v>
      </c>
      <c r="Z120" s="7">
        <f t="shared" si="12"/>
        <v>36799</v>
      </c>
      <c r="AA120" s="7">
        <f t="shared" si="13"/>
        <v>77192</v>
      </c>
    </row>
    <row r="121" spans="9:28" x14ac:dyDescent="0.2">
      <c r="I121">
        <f t="shared" si="14"/>
        <v>10</v>
      </c>
      <c r="O121" s="3"/>
      <c r="P121" s="6"/>
      <c r="Q121" s="7"/>
      <c r="R121" s="7"/>
      <c r="S121" s="7"/>
      <c r="T121">
        <v>120</v>
      </c>
      <c r="U121">
        <f>IF(メイン!$C$7&lt;system!I121,"",system!I121)</f>
        <v>10</v>
      </c>
      <c r="V121" s="3">
        <f t="shared" si="10"/>
        <v>45717</v>
      </c>
      <c r="W121" s="6">
        <f>IF(U121="","",VLOOKUP(U121,system!$A$2:$B$36,2,FALSE))</f>
        <v>1.55E-2</v>
      </c>
      <c r="X121" s="7">
        <f t="shared" si="11"/>
        <v>28412893</v>
      </c>
      <c r="Y121" s="7">
        <f>IF(U121="","",VLOOKUP(U121,system!$L$2:$Q$36,6,FALSE))</f>
        <v>113991</v>
      </c>
      <c r="Z121" s="7">
        <f t="shared" si="12"/>
        <v>36699</v>
      </c>
      <c r="AA121" s="7">
        <f t="shared" si="13"/>
        <v>77292</v>
      </c>
    </row>
    <row r="122" spans="9:28" x14ac:dyDescent="0.2">
      <c r="I122">
        <f t="shared" si="14"/>
        <v>11</v>
      </c>
      <c r="O122" s="3"/>
      <c r="P122" s="6"/>
      <c r="Q122" s="7"/>
      <c r="R122" s="7"/>
      <c r="S122" s="7"/>
      <c r="T122">
        <v>121</v>
      </c>
      <c r="U122">
        <f>IF(メイン!$C$7&lt;system!I122,"",system!I122)</f>
        <v>11</v>
      </c>
      <c r="V122" s="3">
        <f t="shared" si="10"/>
        <v>45748</v>
      </c>
      <c r="W122" s="6">
        <f>IF(U122="","",VLOOKUP(U122,system!$A$2:$B$36,2,FALSE))</f>
        <v>1.55E-2</v>
      </c>
      <c r="X122" s="7">
        <f t="shared" si="11"/>
        <v>28335601</v>
      </c>
      <c r="Y122" s="7">
        <f>IF(U122="","",VLOOKUP(U122,system!$L$2:$Q$36,6,FALSE))</f>
        <v>113991</v>
      </c>
      <c r="Z122" s="7">
        <f t="shared" si="12"/>
        <v>36600</v>
      </c>
      <c r="AA122" s="7">
        <f t="shared" si="13"/>
        <v>77391</v>
      </c>
      <c r="AB122">
        <f>IF(X122="","",ROUND(system!$AJ$5/100*X122,-2))</f>
        <v>155000</v>
      </c>
    </row>
    <row r="123" spans="9:28" x14ac:dyDescent="0.2">
      <c r="I123">
        <f t="shared" si="14"/>
        <v>11</v>
      </c>
      <c r="O123" s="3"/>
      <c r="P123" s="6"/>
      <c r="Q123" s="7"/>
      <c r="R123" s="7"/>
      <c r="S123" s="7"/>
      <c r="T123">
        <v>122</v>
      </c>
      <c r="U123">
        <f>IF(メイン!$C$7&lt;system!I123,"",system!I123)</f>
        <v>11</v>
      </c>
      <c r="V123" s="3">
        <f t="shared" si="10"/>
        <v>45778</v>
      </c>
      <c r="W123" s="6">
        <f>IF(U123="","",VLOOKUP(U123,system!$A$2:$B$36,2,FALSE))</f>
        <v>1.55E-2</v>
      </c>
      <c r="X123" s="7">
        <f t="shared" si="11"/>
        <v>28258210</v>
      </c>
      <c r="Y123" s="7">
        <f>IF(U123="","",VLOOKUP(U123,system!$L$2:$Q$36,6,FALSE))</f>
        <v>113991</v>
      </c>
      <c r="Z123" s="7">
        <f t="shared" si="12"/>
        <v>36500</v>
      </c>
      <c r="AA123" s="7">
        <f t="shared" si="13"/>
        <v>77491</v>
      </c>
    </row>
    <row r="124" spans="9:28" x14ac:dyDescent="0.2">
      <c r="I124">
        <f t="shared" si="14"/>
        <v>11</v>
      </c>
      <c r="O124" s="3"/>
      <c r="P124" s="6"/>
      <c r="Q124" s="7"/>
      <c r="R124" s="7"/>
      <c r="S124" s="7"/>
      <c r="T124">
        <v>123</v>
      </c>
      <c r="U124">
        <f>IF(メイン!$C$7&lt;system!I124,"",system!I124)</f>
        <v>11</v>
      </c>
      <c r="V124" s="3">
        <f t="shared" si="10"/>
        <v>45809</v>
      </c>
      <c r="W124" s="6">
        <f>IF(U124="","",VLOOKUP(U124,system!$A$2:$B$36,2,FALSE))</f>
        <v>1.55E-2</v>
      </c>
      <c r="X124" s="7">
        <f t="shared" si="11"/>
        <v>28180719</v>
      </c>
      <c r="Y124" s="7">
        <f>IF(U124="","",VLOOKUP(U124,system!$L$2:$Q$36,6,FALSE))</f>
        <v>113991</v>
      </c>
      <c r="Z124" s="7">
        <f t="shared" si="12"/>
        <v>36400</v>
      </c>
      <c r="AA124" s="7">
        <f t="shared" si="13"/>
        <v>77591</v>
      </c>
    </row>
    <row r="125" spans="9:28" x14ac:dyDescent="0.2">
      <c r="I125">
        <f t="shared" si="14"/>
        <v>11</v>
      </c>
      <c r="O125" s="3"/>
      <c r="P125" s="6"/>
      <c r="Q125" s="7"/>
      <c r="R125" s="7"/>
      <c r="S125" s="7"/>
      <c r="T125">
        <v>124</v>
      </c>
      <c r="U125">
        <f>IF(メイン!$C$7&lt;system!I125,"",system!I125)</f>
        <v>11</v>
      </c>
      <c r="V125" s="3">
        <f t="shared" si="10"/>
        <v>45839</v>
      </c>
      <c r="W125" s="6">
        <f>IF(U125="","",VLOOKUP(U125,system!$A$2:$B$36,2,FALSE))</f>
        <v>1.55E-2</v>
      </c>
      <c r="X125" s="7">
        <f t="shared" si="11"/>
        <v>28103128</v>
      </c>
      <c r="Y125" s="7">
        <f>IF(U125="","",VLOOKUP(U125,system!$L$2:$Q$36,6,FALSE))</f>
        <v>113991</v>
      </c>
      <c r="Z125" s="7">
        <f t="shared" si="12"/>
        <v>36299</v>
      </c>
      <c r="AA125" s="7">
        <f t="shared" si="13"/>
        <v>77692</v>
      </c>
    </row>
    <row r="126" spans="9:28" x14ac:dyDescent="0.2">
      <c r="I126">
        <f t="shared" si="14"/>
        <v>11</v>
      </c>
      <c r="O126" s="3"/>
      <c r="P126" s="6"/>
      <c r="Q126" s="7"/>
      <c r="R126" s="7"/>
      <c r="S126" s="7"/>
      <c r="T126">
        <v>125</v>
      </c>
      <c r="U126">
        <f>IF(メイン!$C$7&lt;system!I126,"",system!I126)</f>
        <v>11</v>
      </c>
      <c r="V126" s="3">
        <f t="shared" si="10"/>
        <v>45870</v>
      </c>
      <c r="W126" s="6">
        <f>IF(U126="","",VLOOKUP(U126,system!$A$2:$B$36,2,FALSE))</f>
        <v>1.55E-2</v>
      </c>
      <c r="X126" s="7">
        <f t="shared" si="11"/>
        <v>28025436</v>
      </c>
      <c r="Y126" s="7">
        <f>IF(U126="","",VLOOKUP(U126,system!$L$2:$Q$36,6,FALSE))</f>
        <v>113991</v>
      </c>
      <c r="Z126" s="7">
        <f t="shared" si="12"/>
        <v>36199</v>
      </c>
      <c r="AA126" s="7">
        <f t="shared" si="13"/>
        <v>77792</v>
      </c>
    </row>
    <row r="127" spans="9:28" x14ac:dyDescent="0.2">
      <c r="I127">
        <f t="shared" si="14"/>
        <v>11</v>
      </c>
      <c r="O127" s="3"/>
      <c r="P127" s="6"/>
      <c r="Q127" s="7"/>
      <c r="R127" s="7"/>
      <c r="S127" s="7"/>
      <c r="T127">
        <v>126</v>
      </c>
      <c r="U127">
        <f>IF(メイン!$C$7&lt;system!I127,"",system!I127)</f>
        <v>11</v>
      </c>
      <c r="V127" s="3">
        <f t="shared" si="10"/>
        <v>45901</v>
      </c>
      <c r="W127" s="6">
        <f>IF(U127="","",VLOOKUP(U127,system!$A$2:$B$36,2,FALSE))</f>
        <v>1.55E-2</v>
      </c>
      <c r="X127" s="7">
        <f t="shared" si="11"/>
        <v>27947644</v>
      </c>
      <c r="Y127" s="7">
        <f>IF(U127="","",VLOOKUP(U127,system!$L$2:$Q$36,6,FALSE))</f>
        <v>113991</v>
      </c>
      <c r="Z127" s="7">
        <f t="shared" si="12"/>
        <v>36099</v>
      </c>
      <c r="AA127" s="7">
        <f t="shared" si="13"/>
        <v>77892</v>
      </c>
    </row>
    <row r="128" spans="9:28" x14ac:dyDescent="0.2">
      <c r="I128">
        <f t="shared" si="14"/>
        <v>11</v>
      </c>
      <c r="O128" s="3"/>
      <c r="P128" s="6"/>
      <c r="Q128" s="7"/>
      <c r="R128" s="7"/>
      <c r="S128" s="7"/>
      <c r="T128">
        <v>127</v>
      </c>
      <c r="U128">
        <f>IF(メイン!$C$7&lt;system!I128,"",system!I128)</f>
        <v>11</v>
      </c>
      <c r="V128" s="3">
        <f t="shared" si="10"/>
        <v>45931</v>
      </c>
      <c r="W128" s="6">
        <f>IF(U128="","",VLOOKUP(U128,system!$A$2:$B$36,2,FALSE))</f>
        <v>1.55E-2</v>
      </c>
      <c r="X128" s="7">
        <f t="shared" si="11"/>
        <v>27869752</v>
      </c>
      <c r="Y128" s="7">
        <f>IF(U128="","",VLOOKUP(U128,system!$L$2:$Q$36,6,FALSE))</f>
        <v>113991</v>
      </c>
      <c r="Z128" s="7">
        <f t="shared" si="12"/>
        <v>35998</v>
      </c>
      <c r="AA128" s="7">
        <f t="shared" si="13"/>
        <v>77993</v>
      </c>
    </row>
    <row r="129" spans="9:28" x14ac:dyDescent="0.2">
      <c r="I129">
        <f t="shared" si="14"/>
        <v>11</v>
      </c>
      <c r="O129" s="3"/>
      <c r="P129" s="6"/>
      <c r="Q129" s="7"/>
      <c r="R129" s="7"/>
      <c r="S129" s="7"/>
      <c r="T129">
        <v>128</v>
      </c>
      <c r="U129">
        <f>IF(メイン!$C$7&lt;system!I129,"",system!I129)</f>
        <v>11</v>
      </c>
      <c r="V129" s="3">
        <f t="shared" si="10"/>
        <v>45962</v>
      </c>
      <c r="W129" s="6">
        <f>IF(U129="","",VLOOKUP(U129,system!$A$2:$B$36,2,FALSE))</f>
        <v>1.55E-2</v>
      </c>
      <c r="X129" s="7">
        <f t="shared" si="11"/>
        <v>27791759</v>
      </c>
      <c r="Y129" s="7">
        <f>IF(U129="","",VLOOKUP(U129,system!$L$2:$Q$36,6,FALSE))</f>
        <v>113991</v>
      </c>
      <c r="Z129" s="7">
        <f t="shared" si="12"/>
        <v>35897</v>
      </c>
      <c r="AA129" s="7">
        <f t="shared" si="13"/>
        <v>78094</v>
      </c>
    </row>
    <row r="130" spans="9:28" x14ac:dyDescent="0.2">
      <c r="I130">
        <f t="shared" si="14"/>
        <v>11</v>
      </c>
      <c r="O130" s="3"/>
      <c r="P130" s="6"/>
      <c r="Q130" s="7"/>
      <c r="R130" s="7"/>
      <c r="S130" s="7"/>
      <c r="T130">
        <v>129</v>
      </c>
      <c r="U130">
        <f>IF(メイン!$C$7&lt;system!I130,"",system!I130)</f>
        <v>11</v>
      </c>
      <c r="V130" s="3">
        <f t="shared" si="10"/>
        <v>45992</v>
      </c>
      <c r="W130" s="6">
        <f>IF(U130="","",VLOOKUP(U130,system!$A$2:$B$36,2,FALSE))</f>
        <v>1.55E-2</v>
      </c>
      <c r="X130" s="7">
        <f t="shared" si="11"/>
        <v>27713665</v>
      </c>
      <c r="Y130" s="7">
        <f>IF(U130="","",VLOOKUP(U130,system!$L$2:$Q$36,6,FALSE))</f>
        <v>113991</v>
      </c>
      <c r="Z130" s="7">
        <f t="shared" si="12"/>
        <v>35796</v>
      </c>
      <c r="AA130" s="7">
        <f t="shared" si="13"/>
        <v>78195</v>
      </c>
    </row>
    <row r="131" spans="9:28" x14ac:dyDescent="0.2">
      <c r="I131">
        <f t="shared" si="14"/>
        <v>11</v>
      </c>
      <c r="O131" s="3"/>
      <c r="P131" s="6"/>
      <c r="Q131" s="7"/>
      <c r="R131" s="7"/>
      <c r="S131" s="7"/>
      <c r="T131">
        <v>130</v>
      </c>
      <c r="U131">
        <f>IF(メイン!$C$7&lt;system!I131,"",system!I131)</f>
        <v>11</v>
      </c>
      <c r="V131" s="3">
        <f t="shared" si="10"/>
        <v>46023</v>
      </c>
      <c r="W131" s="6">
        <f>IF(U131="","",VLOOKUP(U131,system!$A$2:$B$36,2,FALSE))</f>
        <v>1.55E-2</v>
      </c>
      <c r="X131" s="7">
        <f t="shared" si="11"/>
        <v>27635470</v>
      </c>
      <c r="Y131" s="7">
        <f>IF(U131="","",VLOOKUP(U131,system!$L$2:$Q$36,6,FALSE))</f>
        <v>113991</v>
      </c>
      <c r="Z131" s="7">
        <f t="shared" si="12"/>
        <v>35695</v>
      </c>
      <c r="AA131" s="7">
        <f t="shared" si="13"/>
        <v>78296</v>
      </c>
    </row>
    <row r="132" spans="9:28" x14ac:dyDescent="0.2">
      <c r="I132">
        <f t="shared" si="14"/>
        <v>11</v>
      </c>
      <c r="O132" s="3"/>
      <c r="P132" s="6"/>
      <c r="Q132" s="7"/>
      <c r="R132" s="7"/>
      <c r="S132" s="7"/>
      <c r="T132">
        <v>131</v>
      </c>
      <c r="U132">
        <f>IF(メイン!$C$7&lt;system!I132,"",system!I132)</f>
        <v>11</v>
      </c>
      <c r="V132" s="3">
        <f t="shared" ref="V132:V195" si="15">IF(U132="","",EDATE(V131,1))</f>
        <v>46054</v>
      </c>
      <c r="W132" s="6">
        <f>IF(U132="","",VLOOKUP(U132,system!$A$2:$B$36,2,FALSE))</f>
        <v>1.55E-2</v>
      </c>
      <c r="X132" s="7">
        <f t="shared" ref="X132:X195" si="16">IF(U132="","",ROUNDDOWN(X131-AA131,0))</f>
        <v>27557174</v>
      </c>
      <c r="Y132" s="7">
        <f>IF(U132="","",VLOOKUP(U132,system!$L$2:$Q$36,6,FALSE))</f>
        <v>113991</v>
      </c>
      <c r="Z132" s="7">
        <f t="shared" ref="Z132:Z195" si="17">IF(U132="","",ROUNDDOWN(X132*W132/12,0))</f>
        <v>35594</v>
      </c>
      <c r="AA132" s="7">
        <f t="shared" ref="AA132:AA195" si="18">IF(U132="","",ROUNDDOWN(Y132-Z132,0))</f>
        <v>78397</v>
      </c>
    </row>
    <row r="133" spans="9:28" x14ac:dyDescent="0.2">
      <c r="I133">
        <f t="shared" si="14"/>
        <v>11</v>
      </c>
      <c r="O133" s="3"/>
      <c r="P133" s="6"/>
      <c r="Q133" s="7"/>
      <c r="R133" s="7"/>
      <c r="S133" s="7"/>
      <c r="T133">
        <v>132</v>
      </c>
      <c r="U133">
        <f>IF(メイン!$C$7&lt;system!I133,"",system!I133)</f>
        <v>11</v>
      </c>
      <c r="V133" s="3">
        <f t="shared" si="15"/>
        <v>46082</v>
      </c>
      <c r="W133" s="6">
        <f>IF(U133="","",VLOOKUP(U133,system!$A$2:$B$36,2,FALSE))</f>
        <v>1.55E-2</v>
      </c>
      <c r="X133" s="7">
        <f t="shared" si="16"/>
        <v>27478777</v>
      </c>
      <c r="Y133" s="7">
        <f>IF(U133="","",VLOOKUP(U133,system!$L$2:$Q$36,6,FALSE))</f>
        <v>113991</v>
      </c>
      <c r="Z133" s="7">
        <f t="shared" si="17"/>
        <v>35493</v>
      </c>
      <c r="AA133" s="7">
        <f t="shared" si="18"/>
        <v>78498</v>
      </c>
    </row>
    <row r="134" spans="9:28" x14ac:dyDescent="0.2">
      <c r="I134">
        <f t="shared" si="14"/>
        <v>12</v>
      </c>
      <c r="O134" s="3"/>
      <c r="P134" s="6"/>
      <c r="Q134" s="7"/>
      <c r="R134" s="7"/>
      <c r="S134" s="7"/>
      <c r="T134">
        <v>133</v>
      </c>
      <c r="U134">
        <f>IF(メイン!$C$7&lt;system!I134,"",system!I134)</f>
        <v>12</v>
      </c>
      <c r="V134" s="3">
        <f t="shared" si="15"/>
        <v>46113</v>
      </c>
      <c r="W134" s="6">
        <f>IF(U134="","",VLOOKUP(U134,system!$A$2:$B$36,2,FALSE))</f>
        <v>1.55E-2</v>
      </c>
      <c r="X134" s="7">
        <f t="shared" si="16"/>
        <v>27400279</v>
      </c>
      <c r="Y134" s="7">
        <f>IF(U134="","",VLOOKUP(U134,system!$L$2:$Q$36,6,FALSE))</f>
        <v>113991</v>
      </c>
      <c r="Z134" s="7">
        <f t="shared" si="17"/>
        <v>35392</v>
      </c>
      <c r="AA134" s="7">
        <f t="shared" si="18"/>
        <v>78599</v>
      </c>
      <c r="AB134">
        <f>IF(X134="","",ROUND(system!$AJ$5/100*X134,-2))</f>
        <v>149900</v>
      </c>
    </row>
    <row r="135" spans="9:28" x14ac:dyDescent="0.2">
      <c r="I135">
        <f t="shared" si="14"/>
        <v>12</v>
      </c>
      <c r="O135" s="3"/>
      <c r="P135" s="6"/>
      <c r="Q135" s="7"/>
      <c r="R135" s="7"/>
      <c r="S135" s="7"/>
      <c r="T135">
        <v>134</v>
      </c>
      <c r="U135">
        <f>IF(メイン!$C$7&lt;system!I135,"",system!I135)</f>
        <v>12</v>
      </c>
      <c r="V135" s="3">
        <f t="shared" si="15"/>
        <v>46143</v>
      </c>
      <c r="W135" s="6">
        <f>IF(U135="","",VLOOKUP(U135,system!$A$2:$B$36,2,FALSE))</f>
        <v>1.55E-2</v>
      </c>
      <c r="X135" s="7">
        <f t="shared" si="16"/>
        <v>27321680</v>
      </c>
      <c r="Y135" s="7">
        <f>IF(U135="","",VLOOKUP(U135,system!$L$2:$Q$36,6,FALSE))</f>
        <v>113991</v>
      </c>
      <c r="Z135" s="7">
        <f t="shared" si="17"/>
        <v>35290</v>
      </c>
      <c r="AA135" s="7">
        <f t="shared" si="18"/>
        <v>78701</v>
      </c>
    </row>
    <row r="136" spans="9:28" x14ac:dyDescent="0.2">
      <c r="I136">
        <f t="shared" si="14"/>
        <v>12</v>
      </c>
      <c r="O136" s="3"/>
      <c r="P136" s="6"/>
      <c r="Q136" s="7"/>
      <c r="R136" s="7"/>
      <c r="S136" s="7"/>
      <c r="T136">
        <v>135</v>
      </c>
      <c r="U136">
        <f>IF(メイン!$C$7&lt;system!I136,"",system!I136)</f>
        <v>12</v>
      </c>
      <c r="V136" s="3">
        <f t="shared" si="15"/>
        <v>46174</v>
      </c>
      <c r="W136" s="6">
        <f>IF(U136="","",VLOOKUP(U136,system!$A$2:$B$36,2,FALSE))</f>
        <v>1.55E-2</v>
      </c>
      <c r="X136" s="7">
        <f t="shared" si="16"/>
        <v>27242979</v>
      </c>
      <c r="Y136" s="7">
        <f>IF(U136="","",VLOOKUP(U136,system!$L$2:$Q$36,6,FALSE))</f>
        <v>113991</v>
      </c>
      <c r="Z136" s="7">
        <f t="shared" si="17"/>
        <v>35188</v>
      </c>
      <c r="AA136" s="7">
        <f t="shared" si="18"/>
        <v>78803</v>
      </c>
    </row>
    <row r="137" spans="9:28" x14ac:dyDescent="0.2">
      <c r="I137">
        <f t="shared" si="14"/>
        <v>12</v>
      </c>
      <c r="O137" s="3"/>
      <c r="P137" s="6"/>
      <c r="Q137" s="7"/>
      <c r="R137" s="7"/>
      <c r="S137" s="7"/>
      <c r="T137">
        <v>136</v>
      </c>
      <c r="U137">
        <f>IF(メイン!$C$7&lt;system!I137,"",system!I137)</f>
        <v>12</v>
      </c>
      <c r="V137" s="3">
        <f t="shared" si="15"/>
        <v>46204</v>
      </c>
      <c r="W137" s="6">
        <f>IF(U137="","",VLOOKUP(U137,system!$A$2:$B$36,2,FALSE))</f>
        <v>1.55E-2</v>
      </c>
      <c r="X137" s="7">
        <f t="shared" si="16"/>
        <v>27164176</v>
      </c>
      <c r="Y137" s="7">
        <f>IF(U137="","",VLOOKUP(U137,system!$L$2:$Q$36,6,FALSE))</f>
        <v>113991</v>
      </c>
      <c r="Z137" s="7">
        <f t="shared" si="17"/>
        <v>35087</v>
      </c>
      <c r="AA137" s="7">
        <f t="shared" si="18"/>
        <v>78904</v>
      </c>
    </row>
    <row r="138" spans="9:28" x14ac:dyDescent="0.2">
      <c r="I138">
        <f t="shared" si="14"/>
        <v>12</v>
      </c>
      <c r="O138" s="3"/>
      <c r="P138" s="6"/>
      <c r="Q138" s="7"/>
      <c r="R138" s="7"/>
      <c r="S138" s="7"/>
      <c r="T138">
        <v>137</v>
      </c>
      <c r="U138">
        <f>IF(メイン!$C$7&lt;system!I138,"",system!I138)</f>
        <v>12</v>
      </c>
      <c r="V138" s="3">
        <f t="shared" si="15"/>
        <v>46235</v>
      </c>
      <c r="W138" s="6">
        <f>IF(U138="","",VLOOKUP(U138,system!$A$2:$B$36,2,FALSE))</f>
        <v>1.55E-2</v>
      </c>
      <c r="X138" s="7">
        <f t="shared" si="16"/>
        <v>27085272</v>
      </c>
      <c r="Y138" s="7">
        <f>IF(U138="","",VLOOKUP(U138,system!$L$2:$Q$36,6,FALSE))</f>
        <v>113991</v>
      </c>
      <c r="Z138" s="7">
        <f t="shared" si="17"/>
        <v>34985</v>
      </c>
      <c r="AA138" s="7">
        <f t="shared" si="18"/>
        <v>79006</v>
      </c>
    </row>
    <row r="139" spans="9:28" x14ac:dyDescent="0.2">
      <c r="I139">
        <f t="shared" si="14"/>
        <v>12</v>
      </c>
      <c r="O139" s="3"/>
      <c r="P139" s="6"/>
      <c r="Q139" s="7"/>
      <c r="R139" s="7"/>
      <c r="S139" s="7"/>
      <c r="T139">
        <v>138</v>
      </c>
      <c r="U139">
        <f>IF(メイン!$C$7&lt;system!I139,"",system!I139)</f>
        <v>12</v>
      </c>
      <c r="V139" s="3">
        <f t="shared" si="15"/>
        <v>46266</v>
      </c>
      <c r="W139" s="6">
        <f>IF(U139="","",VLOOKUP(U139,system!$A$2:$B$36,2,FALSE))</f>
        <v>1.55E-2</v>
      </c>
      <c r="X139" s="7">
        <f t="shared" si="16"/>
        <v>27006266</v>
      </c>
      <c r="Y139" s="7">
        <f>IF(U139="","",VLOOKUP(U139,system!$L$2:$Q$36,6,FALSE))</f>
        <v>113991</v>
      </c>
      <c r="Z139" s="7">
        <f t="shared" si="17"/>
        <v>34883</v>
      </c>
      <c r="AA139" s="7">
        <f t="shared" si="18"/>
        <v>79108</v>
      </c>
    </row>
    <row r="140" spans="9:28" x14ac:dyDescent="0.2">
      <c r="I140">
        <f t="shared" si="14"/>
        <v>12</v>
      </c>
      <c r="O140" s="3"/>
      <c r="P140" s="6"/>
      <c r="Q140" s="7"/>
      <c r="R140" s="7"/>
      <c r="S140" s="7"/>
      <c r="T140">
        <v>139</v>
      </c>
      <c r="U140">
        <f>IF(メイン!$C$7&lt;system!I140,"",system!I140)</f>
        <v>12</v>
      </c>
      <c r="V140" s="3">
        <f t="shared" si="15"/>
        <v>46296</v>
      </c>
      <c r="W140" s="6">
        <f>IF(U140="","",VLOOKUP(U140,system!$A$2:$B$36,2,FALSE))</f>
        <v>1.55E-2</v>
      </c>
      <c r="X140" s="7">
        <f t="shared" si="16"/>
        <v>26927158</v>
      </c>
      <c r="Y140" s="7">
        <f>IF(U140="","",VLOOKUP(U140,system!$L$2:$Q$36,6,FALSE))</f>
        <v>113991</v>
      </c>
      <c r="Z140" s="7">
        <f t="shared" si="17"/>
        <v>34780</v>
      </c>
      <c r="AA140" s="7">
        <f t="shared" si="18"/>
        <v>79211</v>
      </c>
    </row>
    <row r="141" spans="9:28" x14ac:dyDescent="0.2">
      <c r="I141">
        <f t="shared" si="14"/>
        <v>12</v>
      </c>
      <c r="O141" s="3"/>
      <c r="P141" s="6"/>
      <c r="Q141" s="7"/>
      <c r="R141" s="7"/>
      <c r="S141" s="7"/>
      <c r="T141">
        <v>140</v>
      </c>
      <c r="U141">
        <f>IF(メイン!$C$7&lt;system!I141,"",system!I141)</f>
        <v>12</v>
      </c>
      <c r="V141" s="3">
        <f t="shared" si="15"/>
        <v>46327</v>
      </c>
      <c r="W141" s="6">
        <f>IF(U141="","",VLOOKUP(U141,system!$A$2:$B$36,2,FALSE))</f>
        <v>1.55E-2</v>
      </c>
      <c r="X141" s="7">
        <f t="shared" si="16"/>
        <v>26847947</v>
      </c>
      <c r="Y141" s="7">
        <f>IF(U141="","",VLOOKUP(U141,system!$L$2:$Q$36,6,FALSE))</f>
        <v>113991</v>
      </c>
      <c r="Z141" s="7">
        <f t="shared" si="17"/>
        <v>34678</v>
      </c>
      <c r="AA141" s="7">
        <f t="shared" si="18"/>
        <v>79313</v>
      </c>
    </row>
    <row r="142" spans="9:28" x14ac:dyDescent="0.2">
      <c r="I142">
        <f t="shared" si="14"/>
        <v>12</v>
      </c>
      <c r="O142" s="3"/>
      <c r="P142" s="6"/>
      <c r="Q142" s="7"/>
      <c r="R142" s="7"/>
      <c r="S142" s="7"/>
      <c r="T142">
        <v>141</v>
      </c>
      <c r="U142">
        <f>IF(メイン!$C$7&lt;system!I142,"",system!I142)</f>
        <v>12</v>
      </c>
      <c r="V142" s="3">
        <f t="shared" si="15"/>
        <v>46357</v>
      </c>
      <c r="W142" s="6">
        <f>IF(U142="","",VLOOKUP(U142,system!$A$2:$B$36,2,FALSE))</f>
        <v>1.55E-2</v>
      </c>
      <c r="X142" s="7">
        <f t="shared" si="16"/>
        <v>26768634</v>
      </c>
      <c r="Y142" s="7">
        <f>IF(U142="","",VLOOKUP(U142,system!$L$2:$Q$36,6,FALSE))</f>
        <v>113991</v>
      </c>
      <c r="Z142" s="7">
        <f t="shared" si="17"/>
        <v>34576</v>
      </c>
      <c r="AA142" s="7">
        <f t="shared" si="18"/>
        <v>79415</v>
      </c>
    </row>
    <row r="143" spans="9:28" x14ac:dyDescent="0.2">
      <c r="I143">
        <f t="shared" ref="I143:I206" si="19">I131+1</f>
        <v>12</v>
      </c>
      <c r="O143" s="3"/>
      <c r="P143" s="6"/>
      <c r="Q143" s="7"/>
      <c r="R143" s="7"/>
      <c r="S143" s="7"/>
      <c r="T143">
        <v>142</v>
      </c>
      <c r="U143">
        <f>IF(メイン!$C$7&lt;system!I143,"",system!I143)</f>
        <v>12</v>
      </c>
      <c r="V143" s="3">
        <f t="shared" si="15"/>
        <v>46388</v>
      </c>
      <c r="W143" s="6">
        <f>IF(U143="","",VLOOKUP(U143,system!$A$2:$B$36,2,FALSE))</f>
        <v>1.55E-2</v>
      </c>
      <c r="X143" s="7">
        <f t="shared" si="16"/>
        <v>26689219</v>
      </c>
      <c r="Y143" s="7">
        <f>IF(U143="","",VLOOKUP(U143,system!$L$2:$Q$36,6,FALSE))</f>
        <v>113991</v>
      </c>
      <c r="Z143" s="7">
        <f t="shared" si="17"/>
        <v>34473</v>
      </c>
      <c r="AA143" s="7">
        <f t="shared" si="18"/>
        <v>79518</v>
      </c>
    </row>
    <row r="144" spans="9:28" x14ac:dyDescent="0.2">
      <c r="I144">
        <f t="shared" si="19"/>
        <v>12</v>
      </c>
      <c r="O144" s="3"/>
      <c r="P144" s="6"/>
      <c r="Q144" s="7"/>
      <c r="R144" s="7"/>
      <c r="S144" s="7"/>
      <c r="T144">
        <v>143</v>
      </c>
      <c r="U144">
        <f>IF(メイン!$C$7&lt;system!I144,"",system!I144)</f>
        <v>12</v>
      </c>
      <c r="V144" s="3">
        <f t="shared" si="15"/>
        <v>46419</v>
      </c>
      <c r="W144" s="6">
        <f>IF(U144="","",VLOOKUP(U144,system!$A$2:$B$36,2,FALSE))</f>
        <v>1.55E-2</v>
      </c>
      <c r="X144" s="7">
        <f t="shared" si="16"/>
        <v>26609701</v>
      </c>
      <c r="Y144" s="7">
        <f>IF(U144="","",VLOOKUP(U144,system!$L$2:$Q$36,6,FALSE))</f>
        <v>113991</v>
      </c>
      <c r="Z144" s="7">
        <f t="shared" si="17"/>
        <v>34370</v>
      </c>
      <c r="AA144" s="7">
        <f t="shared" si="18"/>
        <v>79621</v>
      </c>
    </row>
    <row r="145" spans="9:28" x14ac:dyDescent="0.2">
      <c r="I145">
        <f t="shared" si="19"/>
        <v>12</v>
      </c>
      <c r="O145" s="3"/>
      <c r="P145" s="6"/>
      <c r="Q145" s="7"/>
      <c r="R145" s="7"/>
      <c r="S145" s="7"/>
      <c r="T145">
        <v>144</v>
      </c>
      <c r="U145">
        <f>IF(メイン!$C$7&lt;system!I145,"",system!I145)</f>
        <v>12</v>
      </c>
      <c r="V145" s="3">
        <f t="shared" si="15"/>
        <v>46447</v>
      </c>
      <c r="W145" s="6">
        <f>IF(U145="","",VLOOKUP(U145,system!$A$2:$B$36,2,FALSE))</f>
        <v>1.55E-2</v>
      </c>
      <c r="X145" s="7">
        <f t="shared" si="16"/>
        <v>26530080</v>
      </c>
      <c r="Y145" s="7">
        <f>IF(U145="","",VLOOKUP(U145,system!$L$2:$Q$36,6,FALSE))</f>
        <v>113991</v>
      </c>
      <c r="Z145" s="7">
        <f t="shared" si="17"/>
        <v>34268</v>
      </c>
      <c r="AA145" s="7">
        <f t="shared" si="18"/>
        <v>79723</v>
      </c>
    </row>
    <row r="146" spans="9:28" x14ac:dyDescent="0.2">
      <c r="I146">
        <f t="shared" si="19"/>
        <v>13</v>
      </c>
      <c r="O146" s="3"/>
      <c r="P146" s="6"/>
      <c r="Q146" s="7"/>
      <c r="R146" s="7"/>
      <c r="S146" s="7"/>
      <c r="T146">
        <v>145</v>
      </c>
      <c r="U146">
        <f>IF(メイン!$C$7&lt;system!I146,"",system!I146)</f>
        <v>13</v>
      </c>
      <c r="V146" s="3">
        <f t="shared" si="15"/>
        <v>46478</v>
      </c>
      <c r="W146" s="6">
        <f>IF(U146="","",VLOOKUP(U146,system!$A$2:$B$36,2,FALSE))</f>
        <v>1.55E-2</v>
      </c>
      <c r="X146" s="7">
        <f t="shared" si="16"/>
        <v>26450357</v>
      </c>
      <c r="Y146" s="7">
        <f>IF(U146="","",VLOOKUP(U146,system!$L$2:$Q$36,6,FALSE))</f>
        <v>113991</v>
      </c>
      <c r="Z146" s="7">
        <f t="shared" si="17"/>
        <v>34165</v>
      </c>
      <c r="AA146" s="7">
        <f t="shared" si="18"/>
        <v>79826</v>
      </c>
      <c r="AB146">
        <f>IF(X146="","",ROUND(system!$AJ$5/100*X146,-2))</f>
        <v>144700</v>
      </c>
    </row>
    <row r="147" spans="9:28" x14ac:dyDescent="0.2">
      <c r="I147">
        <f t="shared" si="19"/>
        <v>13</v>
      </c>
      <c r="O147" s="3"/>
      <c r="P147" s="6"/>
      <c r="Q147" s="7"/>
      <c r="R147" s="7"/>
      <c r="S147" s="7"/>
      <c r="T147">
        <v>146</v>
      </c>
      <c r="U147">
        <f>IF(メイン!$C$7&lt;system!I147,"",system!I147)</f>
        <v>13</v>
      </c>
      <c r="V147" s="3">
        <f t="shared" si="15"/>
        <v>46508</v>
      </c>
      <c r="W147" s="6">
        <f>IF(U147="","",VLOOKUP(U147,system!$A$2:$B$36,2,FALSE))</f>
        <v>1.55E-2</v>
      </c>
      <c r="X147" s="7">
        <f t="shared" si="16"/>
        <v>26370531</v>
      </c>
      <c r="Y147" s="7">
        <f>IF(U147="","",VLOOKUP(U147,system!$L$2:$Q$36,6,FALSE))</f>
        <v>113991</v>
      </c>
      <c r="Z147" s="7">
        <f t="shared" si="17"/>
        <v>34061</v>
      </c>
      <c r="AA147" s="7">
        <f t="shared" si="18"/>
        <v>79930</v>
      </c>
    </row>
    <row r="148" spans="9:28" x14ac:dyDescent="0.2">
      <c r="I148">
        <f t="shared" si="19"/>
        <v>13</v>
      </c>
      <c r="O148" s="3"/>
      <c r="P148" s="6"/>
      <c r="Q148" s="7"/>
      <c r="R148" s="7"/>
      <c r="S148" s="7"/>
      <c r="T148">
        <v>147</v>
      </c>
      <c r="U148">
        <f>IF(メイン!$C$7&lt;system!I148,"",system!I148)</f>
        <v>13</v>
      </c>
      <c r="V148" s="3">
        <f t="shared" si="15"/>
        <v>46539</v>
      </c>
      <c r="W148" s="6">
        <f>IF(U148="","",VLOOKUP(U148,system!$A$2:$B$36,2,FALSE))</f>
        <v>1.55E-2</v>
      </c>
      <c r="X148" s="7">
        <f t="shared" si="16"/>
        <v>26290601</v>
      </c>
      <c r="Y148" s="7">
        <f>IF(U148="","",VLOOKUP(U148,system!$L$2:$Q$36,6,FALSE))</f>
        <v>113991</v>
      </c>
      <c r="Z148" s="7">
        <f t="shared" si="17"/>
        <v>33958</v>
      </c>
      <c r="AA148" s="7">
        <f t="shared" si="18"/>
        <v>80033</v>
      </c>
    </row>
    <row r="149" spans="9:28" x14ac:dyDescent="0.2">
      <c r="I149">
        <f t="shared" si="19"/>
        <v>13</v>
      </c>
      <c r="O149" s="3"/>
      <c r="P149" s="6"/>
      <c r="Q149" s="7"/>
      <c r="R149" s="7"/>
      <c r="S149" s="7"/>
      <c r="T149">
        <v>148</v>
      </c>
      <c r="U149">
        <f>IF(メイン!$C$7&lt;system!I149,"",system!I149)</f>
        <v>13</v>
      </c>
      <c r="V149" s="3">
        <f t="shared" si="15"/>
        <v>46569</v>
      </c>
      <c r="W149" s="6">
        <f>IF(U149="","",VLOOKUP(U149,system!$A$2:$B$36,2,FALSE))</f>
        <v>1.55E-2</v>
      </c>
      <c r="X149" s="7">
        <f t="shared" si="16"/>
        <v>26210568</v>
      </c>
      <c r="Y149" s="7">
        <f>IF(U149="","",VLOOKUP(U149,system!$L$2:$Q$36,6,FALSE))</f>
        <v>113991</v>
      </c>
      <c r="Z149" s="7">
        <f t="shared" si="17"/>
        <v>33855</v>
      </c>
      <c r="AA149" s="7">
        <f t="shared" si="18"/>
        <v>80136</v>
      </c>
    </row>
    <row r="150" spans="9:28" x14ac:dyDescent="0.2">
      <c r="I150">
        <f t="shared" si="19"/>
        <v>13</v>
      </c>
      <c r="O150" s="3"/>
      <c r="P150" s="6"/>
      <c r="Q150" s="7"/>
      <c r="R150" s="7"/>
      <c r="S150" s="7"/>
      <c r="T150">
        <v>149</v>
      </c>
      <c r="U150">
        <f>IF(メイン!$C$7&lt;system!I150,"",system!I150)</f>
        <v>13</v>
      </c>
      <c r="V150" s="3">
        <f t="shared" si="15"/>
        <v>46600</v>
      </c>
      <c r="W150" s="6">
        <f>IF(U150="","",VLOOKUP(U150,system!$A$2:$B$36,2,FALSE))</f>
        <v>1.55E-2</v>
      </c>
      <c r="X150" s="7">
        <f t="shared" si="16"/>
        <v>26130432</v>
      </c>
      <c r="Y150" s="7">
        <f>IF(U150="","",VLOOKUP(U150,system!$L$2:$Q$36,6,FALSE))</f>
        <v>113991</v>
      </c>
      <c r="Z150" s="7">
        <f t="shared" si="17"/>
        <v>33751</v>
      </c>
      <c r="AA150" s="7">
        <f t="shared" si="18"/>
        <v>80240</v>
      </c>
    </row>
    <row r="151" spans="9:28" x14ac:dyDescent="0.2">
      <c r="I151">
        <f t="shared" si="19"/>
        <v>13</v>
      </c>
      <c r="O151" s="3"/>
      <c r="P151" s="6"/>
      <c r="Q151" s="7"/>
      <c r="R151" s="7"/>
      <c r="S151" s="7"/>
      <c r="T151">
        <v>150</v>
      </c>
      <c r="U151">
        <f>IF(メイン!$C$7&lt;system!I151,"",system!I151)</f>
        <v>13</v>
      </c>
      <c r="V151" s="3">
        <f t="shared" si="15"/>
        <v>46631</v>
      </c>
      <c r="W151" s="6">
        <f>IF(U151="","",VLOOKUP(U151,system!$A$2:$B$36,2,FALSE))</f>
        <v>1.55E-2</v>
      </c>
      <c r="X151" s="7">
        <f t="shared" si="16"/>
        <v>26050192</v>
      </c>
      <c r="Y151" s="7">
        <f>IF(U151="","",VLOOKUP(U151,system!$L$2:$Q$36,6,FALSE))</f>
        <v>113991</v>
      </c>
      <c r="Z151" s="7">
        <f t="shared" si="17"/>
        <v>33648</v>
      </c>
      <c r="AA151" s="7">
        <f t="shared" si="18"/>
        <v>80343</v>
      </c>
    </row>
    <row r="152" spans="9:28" x14ac:dyDescent="0.2">
      <c r="I152">
        <f t="shared" si="19"/>
        <v>13</v>
      </c>
      <c r="O152" s="3"/>
      <c r="P152" s="6"/>
      <c r="Q152" s="7"/>
      <c r="R152" s="7"/>
      <c r="S152" s="7"/>
      <c r="T152">
        <v>151</v>
      </c>
      <c r="U152">
        <f>IF(メイン!$C$7&lt;system!I152,"",system!I152)</f>
        <v>13</v>
      </c>
      <c r="V152" s="3">
        <f t="shared" si="15"/>
        <v>46661</v>
      </c>
      <c r="W152" s="6">
        <f>IF(U152="","",VLOOKUP(U152,system!$A$2:$B$36,2,FALSE))</f>
        <v>1.55E-2</v>
      </c>
      <c r="X152" s="7">
        <f t="shared" si="16"/>
        <v>25969849</v>
      </c>
      <c r="Y152" s="7">
        <f>IF(U152="","",VLOOKUP(U152,system!$L$2:$Q$36,6,FALSE))</f>
        <v>113991</v>
      </c>
      <c r="Z152" s="7">
        <f t="shared" si="17"/>
        <v>33544</v>
      </c>
      <c r="AA152" s="7">
        <f t="shared" si="18"/>
        <v>80447</v>
      </c>
    </row>
    <row r="153" spans="9:28" x14ac:dyDescent="0.2">
      <c r="I153">
        <f t="shared" si="19"/>
        <v>13</v>
      </c>
      <c r="O153" s="3"/>
      <c r="P153" s="6"/>
      <c r="Q153" s="7"/>
      <c r="R153" s="7"/>
      <c r="S153" s="7"/>
      <c r="T153">
        <v>152</v>
      </c>
      <c r="U153">
        <f>IF(メイン!$C$7&lt;system!I153,"",system!I153)</f>
        <v>13</v>
      </c>
      <c r="V153" s="3">
        <f t="shared" si="15"/>
        <v>46692</v>
      </c>
      <c r="W153" s="6">
        <f>IF(U153="","",VLOOKUP(U153,system!$A$2:$B$36,2,FALSE))</f>
        <v>1.55E-2</v>
      </c>
      <c r="X153" s="7">
        <f t="shared" si="16"/>
        <v>25889402</v>
      </c>
      <c r="Y153" s="7">
        <f>IF(U153="","",VLOOKUP(U153,system!$L$2:$Q$36,6,FALSE))</f>
        <v>113991</v>
      </c>
      <c r="Z153" s="7">
        <f t="shared" si="17"/>
        <v>33440</v>
      </c>
      <c r="AA153" s="7">
        <f t="shared" si="18"/>
        <v>80551</v>
      </c>
    </row>
    <row r="154" spans="9:28" x14ac:dyDescent="0.2">
      <c r="I154">
        <f t="shared" si="19"/>
        <v>13</v>
      </c>
      <c r="O154" s="3"/>
      <c r="P154" s="6"/>
      <c r="Q154" s="7"/>
      <c r="R154" s="7"/>
      <c r="S154" s="7"/>
      <c r="T154">
        <v>153</v>
      </c>
      <c r="U154">
        <f>IF(メイン!$C$7&lt;system!I154,"",system!I154)</f>
        <v>13</v>
      </c>
      <c r="V154" s="3">
        <f t="shared" si="15"/>
        <v>46722</v>
      </c>
      <c r="W154" s="6">
        <f>IF(U154="","",VLOOKUP(U154,system!$A$2:$B$36,2,FALSE))</f>
        <v>1.55E-2</v>
      </c>
      <c r="X154" s="7">
        <f t="shared" si="16"/>
        <v>25808851</v>
      </c>
      <c r="Y154" s="7">
        <f>IF(U154="","",VLOOKUP(U154,system!$L$2:$Q$36,6,FALSE))</f>
        <v>113991</v>
      </c>
      <c r="Z154" s="7">
        <f t="shared" si="17"/>
        <v>33336</v>
      </c>
      <c r="AA154" s="7">
        <f t="shared" si="18"/>
        <v>80655</v>
      </c>
    </row>
    <row r="155" spans="9:28" x14ac:dyDescent="0.2">
      <c r="I155">
        <f t="shared" si="19"/>
        <v>13</v>
      </c>
      <c r="O155" s="3"/>
      <c r="P155" s="6"/>
      <c r="Q155" s="7"/>
      <c r="R155" s="7"/>
      <c r="S155" s="7"/>
      <c r="T155">
        <v>154</v>
      </c>
      <c r="U155">
        <f>IF(メイン!$C$7&lt;system!I155,"",system!I155)</f>
        <v>13</v>
      </c>
      <c r="V155" s="3">
        <f t="shared" si="15"/>
        <v>46753</v>
      </c>
      <c r="W155" s="6">
        <f>IF(U155="","",VLOOKUP(U155,system!$A$2:$B$36,2,FALSE))</f>
        <v>1.55E-2</v>
      </c>
      <c r="X155" s="7">
        <f t="shared" si="16"/>
        <v>25728196</v>
      </c>
      <c r="Y155" s="7">
        <f>IF(U155="","",VLOOKUP(U155,system!$L$2:$Q$36,6,FALSE))</f>
        <v>113991</v>
      </c>
      <c r="Z155" s="7">
        <f t="shared" si="17"/>
        <v>33232</v>
      </c>
      <c r="AA155" s="7">
        <f t="shared" si="18"/>
        <v>80759</v>
      </c>
    </row>
    <row r="156" spans="9:28" x14ac:dyDescent="0.2">
      <c r="I156">
        <f t="shared" si="19"/>
        <v>13</v>
      </c>
      <c r="O156" s="3"/>
      <c r="P156" s="6"/>
      <c r="Q156" s="7"/>
      <c r="R156" s="7"/>
      <c r="S156" s="7"/>
      <c r="T156">
        <v>155</v>
      </c>
      <c r="U156">
        <f>IF(メイン!$C$7&lt;system!I156,"",system!I156)</f>
        <v>13</v>
      </c>
      <c r="V156" s="3">
        <f t="shared" si="15"/>
        <v>46784</v>
      </c>
      <c r="W156" s="6">
        <f>IF(U156="","",VLOOKUP(U156,system!$A$2:$B$36,2,FALSE))</f>
        <v>1.55E-2</v>
      </c>
      <c r="X156" s="7">
        <f t="shared" si="16"/>
        <v>25647437</v>
      </c>
      <c r="Y156" s="7">
        <f>IF(U156="","",VLOOKUP(U156,system!$L$2:$Q$36,6,FALSE))</f>
        <v>113991</v>
      </c>
      <c r="Z156" s="7">
        <f t="shared" si="17"/>
        <v>33127</v>
      </c>
      <c r="AA156" s="7">
        <f t="shared" si="18"/>
        <v>80864</v>
      </c>
    </row>
    <row r="157" spans="9:28" x14ac:dyDescent="0.2">
      <c r="I157">
        <f t="shared" si="19"/>
        <v>13</v>
      </c>
      <c r="O157" s="3"/>
      <c r="P157" s="6"/>
      <c r="Q157" s="7"/>
      <c r="R157" s="7"/>
      <c r="S157" s="7"/>
      <c r="T157">
        <v>156</v>
      </c>
      <c r="U157">
        <f>IF(メイン!$C$7&lt;system!I157,"",system!I157)</f>
        <v>13</v>
      </c>
      <c r="V157" s="3">
        <f t="shared" si="15"/>
        <v>46813</v>
      </c>
      <c r="W157" s="6">
        <f>IF(U157="","",VLOOKUP(U157,system!$A$2:$B$36,2,FALSE))</f>
        <v>1.55E-2</v>
      </c>
      <c r="X157" s="7">
        <f t="shared" si="16"/>
        <v>25566573</v>
      </c>
      <c r="Y157" s="7">
        <f>IF(U157="","",VLOOKUP(U157,system!$L$2:$Q$36,6,FALSE))</f>
        <v>113991</v>
      </c>
      <c r="Z157" s="7">
        <f t="shared" si="17"/>
        <v>33023</v>
      </c>
      <c r="AA157" s="7">
        <f t="shared" si="18"/>
        <v>80968</v>
      </c>
    </row>
    <row r="158" spans="9:28" x14ac:dyDescent="0.2">
      <c r="I158">
        <f t="shared" si="19"/>
        <v>14</v>
      </c>
      <c r="O158" s="3"/>
      <c r="P158" s="6"/>
      <c r="Q158" s="7"/>
      <c r="R158" s="7"/>
      <c r="S158" s="7"/>
      <c r="T158">
        <v>157</v>
      </c>
      <c r="U158">
        <f>IF(メイン!$C$7&lt;system!I158,"",system!I158)</f>
        <v>14</v>
      </c>
      <c r="V158" s="3">
        <f t="shared" si="15"/>
        <v>46844</v>
      </c>
      <c r="W158" s="6">
        <f>IF(U158="","",VLOOKUP(U158,system!$A$2:$B$36,2,FALSE))</f>
        <v>1.55E-2</v>
      </c>
      <c r="X158" s="7">
        <f t="shared" si="16"/>
        <v>25485605</v>
      </c>
      <c r="Y158" s="7">
        <f>IF(U158="","",VLOOKUP(U158,system!$L$2:$Q$36,6,FALSE))</f>
        <v>113991</v>
      </c>
      <c r="Z158" s="7">
        <f t="shared" si="17"/>
        <v>32918</v>
      </c>
      <c r="AA158" s="7">
        <f t="shared" si="18"/>
        <v>81073</v>
      </c>
      <c r="AB158">
        <f>IF(X158="","",ROUND(system!$AJ$5/100*X158,-2))</f>
        <v>139400</v>
      </c>
    </row>
    <row r="159" spans="9:28" x14ac:dyDescent="0.2">
      <c r="I159">
        <f t="shared" si="19"/>
        <v>14</v>
      </c>
      <c r="O159" s="3"/>
      <c r="P159" s="6"/>
      <c r="Q159" s="7"/>
      <c r="R159" s="7"/>
      <c r="S159" s="7"/>
      <c r="T159">
        <v>158</v>
      </c>
      <c r="U159">
        <f>IF(メイン!$C$7&lt;system!I159,"",system!I159)</f>
        <v>14</v>
      </c>
      <c r="V159" s="3">
        <f t="shared" si="15"/>
        <v>46874</v>
      </c>
      <c r="W159" s="6">
        <f>IF(U159="","",VLOOKUP(U159,system!$A$2:$B$36,2,FALSE))</f>
        <v>1.55E-2</v>
      </c>
      <c r="X159" s="7">
        <f t="shared" si="16"/>
        <v>25404532</v>
      </c>
      <c r="Y159" s="7">
        <f>IF(U159="","",VLOOKUP(U159,system!$L$2:$Q$36,6,FALSE))</f>
        <v>113991</v>
      </c>
      <c r="Z159" s="7">
        <f t="shared" si="17"/>
        <v>32814</v>
      </c>
      <c r="AA159" s="7">
        <f t="shared" si="18"/>
        <v>81177</v>
      </c>
    </row>
    <row r="160" spans="9:28" x14ac:dyDescent="0.2">
      <c r="I160">
        <f t="shared" si="19"/>
        <v>14</v>
      </c>
      <c r="O160" s="3"/>
      <c r="P160" s="6"/>
      <c r="Q160" s="7"/>
      <c r="R160" s="7"/>
      <c r="S160" s="7"/>
      <c r="T160">
        <v>159</v>
      </c>
      <c r="U160">
        <f>IF(メイン!$C$7&lt;system!I160,"",system!I160)</f>
        <v>14</v>
      </c>
      <c r="V160" s="3">
        <f t="shared" si="15"/>
        <v>46905</v>
      </c>
      <c r="W160" s="6">
        <f>IF(U160="","",VLOOKUP(U160,system!$A$2:$B$36,2,FALSE))</f>
        <v>1.55E-2</v>
      </c>
      <c r="X160" s="7">
        <f t="shared" si="16"/>
        <v>25323355</v>
      </c>
      <c r="Y160" s="7">
        <f>IF(U160="","",VLOOKUP(U160,system!$L$2:$Q$36,6,FALSE))</f>
        <v>113991</v>
      </c>
      <c r="Z160" s="7">
        <f t="shared" si="17"/>
        <v>32709</v>
      </c>
      <c r="AA160" s="7">
        <f t="shared" si="18"/>
        <v>81282</v>
      </c>
    </row>
    <row r="161" spans="9:28" x14ac:dyDescent="0.2">
      <c r="I161">
        <f t="shared" si="19"/>
        <v>14</v>
      </c>
      <c r="O161" s="3"/>
      <c r="P161" s="6"/>
      <c r="Q161" s="7"/>
      <c r="R161" s="7"/>
      <c r="S161" s="7"/>
      <c r="T161">
        <v>160</v>
      </c>
      <c r="U161">
        <f>IF(メイン!$C$7&lt;system!I161,"",system!I161)</f>
        <v>14</v>
      </c>
      <c r="V161" s="3">
        <f t="shared" si="15"/>
        <v>46935</v>
      </c>
      <c r="W161" s="6">
        <f>IF(U161="","",VLOOKUP(U161,system!$A$2:$B$36,2,FALSE))</f>
        <v>1.55E-2</v>
      </c>
      <c r="X161" s="7">
        <f t="shared" si="16"/>
        <v>25242073</v>
      </c>
      <c r="Y161" s="7">
        <f>IF(U161="","",VLOOKUP(U161,system!$L$2:$Q$36,6,FALSE))</f>
        <v>113991</v>
      </c>
      <c r="Z161" s="7">
        <f t="shared" si="17"/>
        <v>32604</v>
      </c>
      <c r="AA161" s="7">
        <f t="shared" si="18"/>
        <v>81387</v>
      </c>
    </row>
    <row r="162" spans="9:28" x14ac:dyDescent="0.2">
      <c r="I162">
        <f t="shared" si="19"/>
        <v>14</v>
      </c>
      <c r="O162" s="3"/>
      <c r="P162" s="6"/>
      <c r="Q162" s="7"/>
      <c r="R162" s="7"/>
      <c r="S162" s="7"/>
      <c r="T162">
        <v>161</v>
      </c>
      <c r="U162">
        <f>IF(メイン!$C$7&lt;system!I162,"",system!I162)</f>
        <v>14</v>
      </c>
      <c r="V162" s="3">
        <f t="shared" si="15"/>
        <v>46966</v>
      </c>
      <c r="W162" s="6">
        <f>IF(U162="","",VLOOKUP(U162,system!$A$2:$B$36,2,FALSE))</f>
        <v>1.55E-2</v>
      </c>
      <c r="X162" s="7">
        <f t="shared" si="16"/>
        <v>25160686</v>
      </c>
      <c r="Y162" s="7">
        <f>IF(U162="","",VLOOKUP(U162,system!$L$2:$Q$36,6,FALSE))</f>
        <v>113991</v>
      </c>
      <c r="Z162" s="7">
        <f t="shared" si="17"/>
        <v>32499</v>
      </c>
      <c r="AA162" s="7">
        <f t="shared" si="18"/>
        <v>81492</v>
      </c>
    </row>
    <row r="163" spans="9:28" x14ac:dyDescent="0.2">
      <c r="I163">
        <f t="shared" si="19"/>
        <v>14</v>
      </c>
      <c r="O163" s="3"/>
      <c r="P163" s="6"/>
      <c r="Q163" s="7"/>
      <c r="R163" s="7"/>
      <c r="S163" s="7"/>
      <c r="T163">
        <v>162</v>
      </c>
      <c r="U163">
        <f>IF(メイン!$C$7&lt;system!I163,"",system!I163)</f>
        <v>14</v>
      </c>
      <c r="V163" s="3">
        <f t="shared" si="15"/>
        <v>46997</v>
      </c>
      <c r="W163" s="6">
        <f>IF(U163="","",VLOOKUP(U163,system!$A$2:$B$36,2,FALSE))</f>
        <v>1.55E-2</v>
      </c>
      <c r="X163" s="7">
        <f t="shared" si="16"/>
        <v>25079194</v>
      </c>
      <c r="Y163" s="7">
        <f>IF(U163="","",VLOOKUP(U163,system!$L$2:$Q$36,6,FALSE))</f>
        <v>113991</v>
      </c>
      <c r="Z163" s="7">
        <f t="shared" si="17"/>
        <v>32393</v>
      </c>
      <c r="AA163" s="7">
        <f t="shared" si="18"/>
        <v>81598</v>
      </c>
    </row>
    <row r="164" spans="9:28" x14ac:dyDescent="0.2">
      <c r="I164">
        <f t="shared" si="19"/>
        <v>14</v>
      </c>
      <c r="O164" s="3"/>
      <c r="P164" s="6"/>
      <c r="Q164" s="7"/>
      <c r="R164" s="7"/>
      <c r="S164" s="7"/>
      <c r="T164">
        <v>163</v>
      </c>
      <c r="U164">
        <f>IF(メイン!$C$7&lt;system!I164,"",system!I164)</f>
        <v>14</v>
      </c>
      <c r="V164" s="3">
        <f t="shared" si="15"/>
        <v>47027</v>
      </c>
      <c r="W164" s="6">
        <f>IF(U164="","",VLOOKUP(U164,system!$A$2:$B$36,2,FALSE))</f>
        <v>1.55E-2</v>
      </c>
      <c r="X164" s="7">
        <f t="shared" si="16"/>
        <v>24997596</v>
      </c>
      <c r="Y164" s="7">
        <f>IF(U164="","",VLOOKUP(U164,system!$L$2:$Q$36,6,FALSE))</f>
        <v>113991</v>
      </c>
      <c r="Z164" s="7">
        <f t="shared" si="17"/>
        <v>32288</v>
      </c>
      <c r="AA164" s="7">
        <f t="shared" si="18"/>
        <v>81703</v>
      </c>
    </row>
    <row r="165" spans="9:28" x14ac:dyDescent="0.2">
      <c r="I165">
        <f t="shared" si="19"/>
        <v>14</v>
      </c>
      <c r="O165" s="3"/>
      <c r="P165" s="6"/>
      <c r="Q165" s="7"/>
      <c r="R165" s="7"/>
      <c r="S165" s="7"/>
      <c r="T165">
        <v>164</v>
      </c>
      <c r="U165">
        <f>IF(メイン!$C$7&lt;system!I165,"",system!I165)</f>
        <v>14</v>
      </c>
      <c r="V165" s="3">
        <f t="shared" si="15"/>
        <v>47058</v>
      </c>
      <c r="W165" s="6">
        <f>IF(U165="","",VLOOKUP(U165,system!$A$2:$B$36,2,FALSE))</f>
        <v>1.55E-2</v>
      </c>
      <c r="X165" s="7">
        <f t="shared" si="16"/>
        <v>24915893</v>
      </c>
      <c r="Y165" s="7">
        <f>IF(U165="","",VLOOKUP(U165,system!$L$2:$Q$36,6,FALSE))</f>
        <v>113991</v>
      </c>
      <c r="Z165" s="7">
        <f t="shared" si="17"/>
        <v>32183</v>
      </c>
      <c r="AA165" s="7">
        <f t="shared" si="18"/>
        <v>81808</v>
      </c>
    </row>
    <row r="166" spans="9:28" x14ac:dyDescent="0.2">
      <c r="I166">
        <f t="shared" si="19"/>
        <v>14</v>
      </c>
      <c r="O166" s="3"/>
      <c r="P166" s="6"/>
      <c r="Q166" s="7"/>
      <c r="R166" s="7"/>
      <c r="S166" s="7"/>
      <c r="T166">
        <v>165</v>
      </c>
      <c r="U166">
        <f>IF(メイン!$C$7&lt;system!I166,"",system!I166)</f>
        <v>14</v>
      </c>
      <c r="V166" s="3">
        <f t="shared" si="15"/>
        <v>47088</v>
      </c>
      <c r="W166" s="6">
        <f>IF(U166="","",VLOOKUP(U166,system!$A$2:$B$36,2,FALSE))</f>
        <v>1.55E-2</v>
      </c>
      <c r="X166" s="7">
        <f t="shared" si="16"/>
        <v>24834085</v>
      </c>
      <c r="Y166" s="7">
        <f>IF(U166="","",VLOOKUP(U166,system!$L$2:$Q$36,6,FALSE))</f>
        <v>113991</v>
      </c>
      <c r="Z166" s="7">
        <f t="shared" si="17"/>
        <v>32077</v>
      </c>
      <c r="AA166" s="7">
        <f t="shared" si="18"/>
        <v>81914</v>
      </c>
    </row>
    <row r="167" spans="9:28" x14ac:dyDescent="0.2">
      <c r="I167">
        <f t="shared" si="19"/>
        <v>14</v>
      </c>
      <c r="O167" s="3"/>
      <c r="P167" s="6"/>
      <c r="Q167" s="7"/>
      <c r="R167" s="7"/>
      <c r="S167" s="7"/>
      <c r="T167">
        <v>166</v>
      </c>
      <c r="U167">
        <f>IF(メイン!$C$7&lt;system!I167,"",system!I167)</f>
        <v>14</v>
      </c>
      <c r="V167" s="3">
        <f t="shared" si="15"/>
        <v>47119</v>
      </c>
      <c r="W167" s="6">
        <f>IF(U167="","",VLOOKUP(U167,system!$A$2:$B$36,2,FALSE))</f>
        <v>1.55E-2</v>
      </c>
      <c r="X167" s="7">
        <f t="shared" si="16"/>
        <v>24752171</v>
      </c>
      <c r="Y167" s="7">
        <f>IF(U167="","",VLOOKUP(U167,system!$L$2:$Q$36,6,FALSE))</f>
        <v>113991</v>
      </c>
      <c r="Z167" s="7">
        <f t="shared" si="17"/>
        <v>31971</v>
      </c>
      <c r="AA167" s="7">
        <f t="shared" si="18"/>
        <v>82020</v>
      </c>
    </row>
    <row r="168" spans="9:28" x14ac:dyDescent="0.2">
      <c r="I168">
        <f t="shared" si="19"/>
        <v>14</v>
      </c>
      <c r="O168" s="3"/>
      <c r="P168" s="6"/>
      <c r="Q168" s="7"/>
      <c r="R168" s="7"/>
      <c r="S168" s="7"/>
      <c r="T168">
        <v>167</v>
      </c>
      <c r="U168">
        <f>IF(メイン!$C$7&lt;system!I168,"",system!I168)</f>
        <v>14</v>
      </c>
      <c r="V168" s="3">
        <f t="shared" si="15"/>
        <v>47150</v>
      </c>
      <c r="W168" s="6">
        <f>IF(U168="","",VLOOKUP(U168,system!$A$2:$B$36,2,FALSE))</f>
        <v>1.55E-2</v>
      </c>
      <c r="X168" s="7">
        <f t="shared" si="16"/>
        <v>24670151</v>
      </c>
      <c r="Y168" s="7">
        <f>IF(U168="","",VLOOKUP(U168,system!$L$2:$Q$36,6,FALSE))</f>
        <v>113991</v>
      </c>
      <c r="Z168" s="7">
        <f t="shared" si="17"/>
        <v>31865</v>
      </c>
      <c r="AA168" s="7">
        <f t="shared" si="18"/>
        <v>82126</v>
      </c>
    </row>
    <row r="169" spans="9:28" x14ac:dyDescent="0.2">
      <c r="I169">
        <f t="shared" si="19"/>
        <v>14</v>
      </c>
      <c r="O169" s="3"/>
      <c r="P169" s="6"/>
      <c r="Q169" s="7"/>
      <c r="R169" s="7"/>
      <c r="S169" s="7"/>
      <c r="T169">
        <v>168</v>
      </c>
      <c r="U169">
        <f>IF(メイン!$C$7&lt;system!I169,"",system!I169)</f>
        <v>14</v>
      </c>
      <c r="V169" s="3">
        <f t="shared" si="15"/>
        <v>47178</v>
      </c>
      <c r="W169" s="6">
        <f>IF(U169="","",VLOOKUP(U169,system!$A$2:$B$36,2,FALSE))</f>
        <v>1.55E-2</v>
      </c>
      <c r="X169" s="7">
        <f t="shared" si="16"/>
        <v>24588025</v>
      </c>
      <c r="Y169" s="7">
        <f>IF(U169="","",VLOOKUP(U169,system!$L$2:$Q$36,6,FALSE))</f>
        <v>113991</v>
      </c>
      <c r="Z169" s="7">
        <f t="shared" si="17"/>
        <v>31759</v>
      </c>
      <c r="AA169" s="7">
        <f t="shared" si="18"/>
        <v>82232</v>
      </c>
    </row>
    <row r="170" spans="9:28" x14ac:dyDescent="0.2">
      <c r="I170">
        <f t="shared" si="19"/>
        <v>15</v>
      </c>
      <c r="O170" s="3"/>
      <c r="P170" s="6"/>
      <c r="Q170" s="7"/>
      <c r="R170" s="7"/>
      <c r="S170" s="7"/>
      <c r="T170">
        <v>169</v>
      </c>
      <c r="U170">
        <f>IF(メイン!$C$7&lt;system!I170,"",system!I170)</f>
        <v>15</v>
      </c>
      <c r="V170" s="3">
        <f t="shared" si="15"/>
        <v>47209</v>
      </c>
      <c r="W170" s="6">
        <f>IF(U170="","",VLOOKUP(U170,system!$A$2:$B$36,2,FALSE))</f>
        <v>1.55E-2</v>
      </c>
      <c r="X170" s="7">
        <f t="shared" si="16"/>
        <v>24505793</v>
      </c>
      <c r="Y170" s="7">
        <f>IF(U170="","",VLOOKUP(U170,system!$L$2:$Q$36,6,FALSE))</f>
        <v>113991</v>
      </c>
      <c r="Z170" s="7">
        <f t="shared" si="17"/>
        <v>31653</v>
      </c>
      <c r="AA170" s="7">
        <f t="shared" si="18"/>
        <v>82338</v>
      </c>
      <c r="AB170">
        <f>IF(X170="","",ROUND(system!$AJ$5/100*X170,-2))</f>
        <v>134000</v>
      </c>
    </row>
    <row r="171" spans="9:28" x14ac:dyDescent="0.2">
      <c r="I171">
        <f t="shared" si="19"/>
        <v>15</v>
      </c>
      <c r="O171" s="3"/>
      <c r="P171" s="6"/>
      <c r="Q171" s="7"/>
      <c r="R171" s="7"/>
      <c r="S171" s="7"/>
      <c r="T171">
        <v>170</v>
      </c>
      <c r="U171">
        <f>IF(メイン!$C$7&lt;system!I171,"",system!I171)</f>
        <v>15</v>
      </c>
      <c r="V171" s="3">
        <f t="shared" si="15"/>
        <v>47239</v>
      </c>
      <c r="W171" s="6">
        <f>IF(U171="","",VLOOKUP(U171,system!$A$2:$B$36,2,FALSE))</f>
        <v>1.55E-2</v>
      </c>
      <c r="X171" s="7">
        <f t="shared" si="16"/>
        <v>24423455</v>
      </c>
      <c r="Y171" s="7">
        <f>IF(U171="","",VLOOKUP(U171,system!$L$2:$Q$36,6,FALSE))</f>
        <v>113991</v>
      </c>
      <c r="Z171" s="7">
        <f t="shared" si="17"/>
        <v>31546</v>
      </c>
      <c r="AA171" s="7">
        <f t="shared" si="18"/>
        <v>82445</v>
      </c>
    </row>
    <row r="172" spans="9:28" x14ac:dyDescent="0.2">
      <c r="I172">
        <f t="shared" si="19"/>
        <v>15</v>
      </c>
      <c r="O172" s="3"/>
      <c r="P172" s="6"/>
      <c r="Q172" s="7"/>
      <c r="R172" s="7"/>
      <c r="S172" s="7"/>
      <c r="T172">
        <v>171</v>
      </c>
      <c r="U172">
        <f>IF(メイン!$C$7&lt;system!I172,"",system!I172)</f>
        <v>15</v>
      </c>
      <c r="V172" s="3">
        <f t="shared" si="15"/>
        <v>47270</v>
      </c>
      <c r="W172" s="6">
        <f>IF(U172="","",VLOOKUP(U172,system!$A$2:$B$36,2,FALSE))</f>
        <v>1.55E-2</v>
      </c>
      <c r="X172" s="7">
        <f t="shared" si="16"/>
        <v>24341010</v>
      </c>
      <c r="Y172" s="7">
        <f>IF(U172="","",VLOOKUP(U172,system!$L$2:$Q$36,6,FALSE))</f>
        <v>113991</v>
      </c>
      <c r="Z172" s="7">
        <f t="shared" si="17"/>
        <v>31440</v>
      </c>
      <c r="AA172" s="7">
        <f t="shared" si="18"/>
        <v>82551</v>
      </c>
    </row>
    <row r="173" spans="9:28" x14ac:dyDescent="0.2">
      <c r="I173">
        <f t="shared" si="19"/>
        <v>15</v>
      </c>
      <c r="O173" s="3"/>
      <c r="P173" s="6"/>
      <c r="Q173" s="7"/>
      <c r="R173" s="7"/>
      <c r="S173" s="7"/>
      <c r="T173">
        <v>172</v>
      </c>
      <c r="U173">
        <f>IF(メイン!$C$7&lt;system!I173,"",system!I173)</f>
        <v>15</v>
      </c>
      <c r="V173" s="3">
        <f t="shared" si="15"/>
        <v>47300</v>
      </c>
      <c r="W173" s="6">
        <f>IF(U173="","",VLOOKUP(U173,system!$A$2:$B$36,2,FALSE))</f>
        <v>1.55E-2</v>
      </c>
      <c r="X173" s="7">
        <f t="shared" si="16"/>
        <v>24258459</v>
      </c>
      <c r="Y173" s="7">
        <f>IF(U173="","",VLOOKUP(U173,system!$L$2:$Q$36,6,FALSE))</f>
        <v>113991</v>
      </c>
      <c r="Z173" s="7">
        <f t="shared" si="17"/>
        <v>31333</v>
      </c>
      <c r="AA173" s="7">
        <f t="shared" si="18"/>
        <v>82658</v>
      </c>
    </row>
    <row r="174" spans="9:28" x14ac:dyDescent="0.2">
      <c r="I174">
        <f t="shared" si="19"/>
        <v>15</v>
      </c>
      <c r="O174" s="3"/>
      <c r="P174" s="6"/>
      <c r="Q174" s="7"/>
      <c r="R174" s="7"/>
      <c r="S174" s="7"/>
      <c r="T174">
        <v>173</v>
      </c>
      <c r="U174">
        <f>IF(メイン!$C$7&lt;system!I174,"",system!I174)</f>
        <v>15</v>
      </c>
      <c r="V174" s="3">
        <f t="shared" si="15"/>
        <v>47331</v>
      </c>
      <c r="W174" s="6">
        <f>IF(U174="","",VLOOKUP(U174,system!$A$2:$B$36,2,FALSE))</f>
        <v>1.55E-2</v>
      </c>
      <c r="X174" s="7">
        <f t="shared" si="16"/>
        <v>24175801</v>
      </c>
      <c r="Y174" s="7">
        <f>IF(U174="","",VLOOKUP(U174,system!$L$2:$Q$36,6,FALSE))</f>
        <v>113991</v>
      </c>
      <c r="Z174" s="7">
        <f t="shared" si="17"/>
        <v>31227</v>
      </c>
      <c r="AA174" s="7">
        <f t="shared" si="18"/>
        <v>82764</v>
      </c>
    </row>
    <row r="175" spans="9:28" x14ac:dyDescent="0.2">
      <c r="I175">
        <f t="shared" si="19"/>
        <v>15</v>
      </c>
      <c r="O175" s="3"/>
      <c r="P175" s="6"/>
      <c r="Q175" s="7"/>
      <c r="R175" s="7"/>
      <c r="S175" s="7"/>
      <c r="T175">
        <v>174</v>
      </c>
      <c r="U175">
        <f>IF(メイン!$C$7&lt;system!I175,"",system!I175)</f>
        <v>15</v>
      </c>
      <c r="V175" s="3">
        <f t="shared" si="15"/>
        <v>47362</v>
      </c>
      <c r="W175" s="6">
        <f>IF(U175="","",VLOOKUP(U175,system!$A$2:$B$36,2,FALSE))</f>
        <v>1.55E-2</v>
      </c>
      <c r="X175" s="7">
        <f t="shared" si="16"/>
        <v>24093037</v>
      </c>
      <c r="Y175" s="7">
        <f>IF(U175="","",VLOOKUP(U175,system!$L$2:$Q$36,6,FALSE))</f>
        <v>113991</v>
      </c>
      <c r="Z175" s="7">
        <f t="shared" si="17"/>
        <v>31120</v>
      </c>
      <c r="AA175" s="7">
        <f t="shared" si="18"/>
        <v>82871</v>
      </c>
    </row>
    <row r="176" spans="9:28" x14ac:dyDescent="0.2">
      <c r="I176">
        <f t="shared" si="19"/>
        <v>15</v>
      </c>
      <c r="O176" s="3"/>
      <c r="P176" s="6"/>
      <c r="Q176" s="7"/>
      <c r="R176" s="7"/>
      <c r="S176" s="7"/>
      <c r="T176">
        <v>175</v>
      </c>
      <c r="U176">
        <f>IF(メイン!$C$7&lt;system!I176,"",system!I176)</f>
        <v>15</v>
      </c>
      <c r="V176" s="3">
        <f t="shared" si="15"/>
        <v>47392</v>
      </c>
      <c r="W176" s="6">
        <f>IF(U176="","",VLOOKUP(U176,system!$A$2:$B$36,2,FALSE))</f>
        <v>1.55E-2</v>
      </c>
      <c r="X176" s="7">
        <f t="shared" si="16"/>
        <v>24010166</v>
      </c>
      <c r="Y176" s="7">
        <f>IF(U176="","",VLOOKUP(U176,system!$L$2:$Q$36,6,FALSE))</f>
        <v>113991</v>
      </c>
      <c r="Z176" s="7">
        <f t="shared" si="17"/>
        <v>31013</v>
      </c>
      <c r="AA176" s="7">
        <f t="shared" si="18"/>
        <v>82978</v>
      </c>
    </row>
    <row r="177" spans="9:28" x14ac:dyDescent="0.2">
      <c r="I177">
        <f t="shared" si="19"/>
        <v>15</v>
      </c>
      <c r="O177" s="3"/>
      <c r="P177" s="6"/>
      <c r="Q177" s="7"/>
      <c r="R177" s="7"/>
      <c r="S177" s="7"/>
      <c r="T177">
        <v>176</v>
      </c>
      <c r="U177">
        <f>IF(メイン!$C$7&lt;system!I177,"",system!I177)</f>
        <v>15</v>
      </c>
      <c r="V177" s="3">
        <f t="shared" si="15"/>
        <v>47423</v>
      </c>
      <c r="W177" s="6">
        <f>IF(U177="","",VLOOKUP(U177,system!$A$2:$B$36,2,FALSE))</f>
        <v>1.55E-2</v>
      </c>
      <c r="X177" s="7">
        <f t="shared" si="16"/>
        <v>23927188</v>
      </c>
      <c r="Y177" s="7">
        <f>IF(U177="","",VLOOKUP(U177,system!$L$2:$Q$36,6,FALSE))</f>
        <v>113991</v>
      </c>
      <c r="Z177" s="7">
        <f t="shared" si="17"/>
        <v>30905</v>
      </c>
      <c r="AA177" s="7">
        <f t="shared" si="18"/>
        <v>83086</v>
      </c>
    </row>
    <row r="178" spans="9:28" x14ac:dyDescent="0.2">
      <c r="I178">
        <f t="shared" si="19"/>
        <v>15</v>
      </c>
      <c r="O178" s="3"/>
      <c r="P178" s="6"/>
      <c r="Q178" s="7"/>
      <c r="R178" s="7"/>
      <c r="S178" s="7"/>
      <c r="T178">
        <v>177</v>
      </c>
      <c r="U178">
        <f>IF(メイン!$C$7&lt;system!I178,"",system!I178)</f>
        <v>15</v>
      </c>
      <c r="V178" s="3">
        <f t="shared" si="15"/>
        <v>47453</v>
      </c>
      <c r="W178" s="6">
        <f>IF(U178="","",VLOOKUP(U178,system!$A$2:$B$36,2,FALSE))</f>
        <v>1.55E-2</v>
      </c>
      <c r="X178" s="7">
        <f t="shared" si="16"/>
        <v>23844102</v>
      </c>
      <c r="Y178" s="7">
        <f>IF(U178="","",VLOOKUP(U178,system!$L$2:$Q$36,6,FALSE))</f>
        <v>113991</v>
      </c>
      <c r="Z178" s="7">
        <f t="shared" si="17"/>
        <v>30798</v>
      </c>
      <c r="AA178" s="7">
        <f t="shared" si="18"/>
        <v>83193</v>
      </c>
    </row>
    <row r="179" spans="9:28" x14ac:dyDescent="0.2">
      <c r="I179">
        <f t="shared" si="19"/>
        <v>15</v>
      </c>
      <c r="O179" s="3"/>
      <c r="P179" s="6"/>
      <c r="Q179" s="7"/>
      <c r="R179" s="7"/>
      <c r="S179" s="7"/>
      <c r="T179">
        <v>178</v>
      </c>
      <c r="U179">
        <f>IF(メイン!$C$7&lt;system!I179,"",system!I179)</f>
        <v>15</v>
      </c>
      <c r="V179" s="3">
        <f t="shared" si="15"/>
        <v>47484</v>
      </c>
      <c r="W179" s="6">
        <f>IF(U179="","",VLOOKUP(U179,system!$A$2:$B$36,2,FALSE))</f>
        <v>1.55E-2</v>
      </c>
      <c r="X179" s="7">
        <f t="shared" si="16"/>
        <v>23760909</v>
      </c>
      <c r="Y179" s="7">
        <f>IF(U179="","",VLOOKUP(U179,system!$L$2:$Q$36,6,FALSE))</f>
        <v>113991</v>
      </c>
      <c r="Z179" s="7">
        <f t="shared" si="17"/>
        <v>30691</v>
      </c>
      <c r="AA179" s="7">
        <f t="shared" si="18"/>
        <v>83300</v>
      </c>
    </row>
    <row r="180" spans="9:28" x14ac:dyDescent="0.2">
      <c r="I180">
        <f t="shared" si="19"/>
        <v>15</v>
      </c>
      <c r="O180" s="3"/>
      <c r="P180" s="6"/>
      <c r="Q180" s="7"/>
      <c r="R180" s="7"/>
      <c r="S180" s="7"/>
      <c r="T180">
        <v>179</v>
      </c>
      <c r="U180">
        <f>IF(メイン!$C$7&lt;system!I180,"",system!I180)</f>
        <v>15</v>
      </c>
      <c r="V180" s="3">
        <f t="shared" si="15"/>
        <v>47515</v>
      </c>
      <c r="W180" s="6">
        <f>IF(U180="","",VLOOKUP(U180,system!$A$2:$B$36,2,FALSE))</f>
        <v>1.55E-2</v>
      </c>
      <c r="X180" s="7">
        <f t="shared" si="16"/>
        <v>23677609</v>
      </c>
      <c r="Y180" s="7">
        <f>IF(U180="","",VLOOKUP(U180,system!$L$2:$Q$36,6,FALSE))</f>
        <v>113991</v>
      </c>
      <c r="Z180" s="7">
        <f t="shared" si="17"/>
        <v>30583</v>
      </c>
      <c r="AA180" s="7">
        <f t="shared" si="18"/>
        <v>83408</v>
      </c>
    </row>
    <row r="181" spans="9:28" x14ac:dyDescent="0.2">
      <c r="I181">
        <f t="shared" si="19"/>
        <v>15</v>
      </c>
      <c r="O181" s="3"/>
      <c r="P181" s="6"/>
      <c r="Q181" s="7"/>
      <c r="R181" s="7"/>
      <c r="S181" s="7"/>
      <c r="T181">
        <v>180</v>
      </c>
      <c r="U181">
        <f>IF(メイン!$C$7&lt;system!I181,"",system!I181)</f>
        <v>15</v>
      </c>
      <c r="V181" s="3">
        <f t="shared" si="15"/>
        <v>47543</v>
      </c>
      <c r="W181" s="6">
        <f>IF(U181="","",VLOOKUP(U181,system!$A$2:$B$36,2,FALSE))</f>
        <v>1.55E-2</v>
      </c>
      <c r="X181" s="7">
        <f t="shared" si="16"/>
        <v>23594201</v>
      </c>
      <c r="Y181" s="7">
        <f>IF(U181="","",VLOOKUP(U181,system!$L$2:$Q$36,6,FALSE))</f>
        <v>113991</v>
      </c>
      <c r="Z181" s="7">
        <f t="shared" si="17"/>
        <v>30475</v>
      </c>
      <c r="AA181" s="7">
        <f t="shared" si="18"/>
        <v>83516</v>
      </c>
    </row>
    <row r="182" spans="9:28" x14ac:dyDescent="0.2">
      <c r="I182">
        <f t="shared" si="19"/>
        <v>16</v>
      </c>
      <c r="O182" s="3"/>
      <c r="P182" s="6"/>
      <c r="Q182" s="7"/>
      <c r="R182" s="7"/>
      <c r="S182" s="7"/>
      <c r="T182">
        <v>181</v>
      </c>
      <c r="U182">
        <f>IF(メイン!$C$7&lt;system!I182,"",system!I182)</f>
        <v>16</v>
      </c>
      <c r="V182" s="3">
        <f t="shared" si="15"/>
        <v>47574</v>
      </c>
      <c r="W182" s="6">
        <f>IF(U182="","",VLOOKUP(U182,system!$A$2:$B$36,2,FALSE))</f>
        <v>1.55E-2</v>
      </c>
      <c r="X182" s="7">
        <f t="shared" si="16"/>
        <v>23510685</v>
      </c>
      <c r="Y182" s="7">
        <f>IF(U182="","",VLOOKUP(U182,system!$L$2:$Q$36,6,FALSE))</f>
        <v>113991</v>
      </c>
      <c r="Z182" s="7">
        <f t="shared" si="17"/>
        <v>30367</v>
      </c>
      <c r="AA182" s="7">
        <f t="shared" si="18"/>
        <v>83624</v>
      </c>
      <c r="AB182">
        <f>IF(X182="","",ROUND(system!$AJ$5/100*X182,-2))</f>
        <v>128600</v>
      </c>
    </row>
    <row r="183" spans="9:28" x14ac:dyDescent="0.2">
      <c r="I183">
        <f t="shared" si="19"/>
        <v>16</v>
      </c>
      <c r="O183" s="3"/>
      <c r="P183" s="6"/>
      <c r="Q183" s="7"/>
      <c r="R183" s="7"/>
      <c r="S183" s="7"/>
      <c r="T183">
        <v>182</v>
      </c>
      <c r="U183">
        <f>IF(メイン!$C$7&lt;system!I183,"",system!I183)</f>
        <v>16</v>
      </c>
      <c r="V183" s="3">
        <f t="shared" si="15"/>
        <v>47604</v>
      </c>
      <c r="W183" s="6">
        <f>IF(U183="","",VLOOKUP(U183,system!$A$2:$B$36,2,FALSE))</f>
        <v>1.55E-2</v>
      </c>
      <c r="X183" s="7">
        <f t="shared" si="16"/>
        <v>23427061</v>
      </c>
      <c r="Y183" s="7">
        <f>IF(U183="","",VLOOKUP(U183,system!$L$2:$Q$36,6,FALSE))</f>
        <v>113991</v>
      </c>
      <c r="Z183" s="7">
        <f t="shared" si="17"/>
        <v>30259</v>
      </c>
      <c r="AA183" s="7">
        <f t="shared" si="18"/>
        <v>83732</v>
      </c>
    </row>
    <row r="184" spans="9:28" x14ac:dyDescent="0.2">
      <c r="I184">
        <f t="shared" si="19"/>
        <v>16</v>
      </c>
      <c r="O184" s="3"/>
      <c r="P184" s="6"/>
      <c r="Q184" s="7"/>
      <c r="R184" s="7"/>
      <c r="S184" s="7"/>
      <c r="T184">
        <v>183</v>
      </c>
      <c r="U184">
        <f>IF(メイン!$C$7&lt;system!I184,"",system!I184)</f>
        <v>16</v>
      </c>
      <c r="V184" s="3">
        <f t="shared" si="15"/>
        <v>47635</v>
      </c>
      <c r="W184" s="6">
        <f>IF(U184="","",VLOOKUP(U184,system!$A$2:$B$36,2,FALSE))</f>
        <v>1.55E-2</v>
      </c>
      <c r="X184" s="7">
        <f t="shared" si="16"/>
        <v>23343329</v>
      </c>
      <c r="Y184" s="7">
        <f>IF(U184="","",VLOOKUP(U184,system!$L$2:$Q$36,6,FALSE))</f>
        <v>113991</v>
      </c>
      <c r="Z184" s="7">
        <f t="shared" si="17"/>
        <v>30151</v>
      </c>
      <c r="AA184" s="7">
        <f t="shared" si="18"/>
        <v>83840</v>
      </c>
    </row>
    <row r="185" spans="9:28" x14ac:dyDescent="0.2">
      <c r="I185">
        <f t="shared" si="19"/>
        <v>16</v>
      </c>
      <c r="O185" s="3"/>
      <c r="P185" s="6"/>
      <c r="Q185" s="7"/>
      <c r="R185" s="7"/>
      <c r="S185" s="7"/>
      <c r="T185">
        <v>184</v>
      </c>
      <c r="U185">
        <f>IF(メイン!$C$7&lt;system!I185,"",system!I185)</f>
        <v>16</v>
      </c>
      <c r="V185" s="3">
        <f t="shared" si="15"/>
        <v>47665</v>
      </c>
      <c r="W185" s="6">
        <f>IF(U185="","",VLOOKUP(U185,system!$A$2:$B$36,2,FALSE))</f>
        <v>1.55E-2</v>
      </c>
      <c r="X185" s="7">
        <f t="shared" si="16"/>
        <v>23259489</v>
      </c>
      <c r="Y185" s="7">
        <f>IF(U185="","",VLOOKUP(U185,system!$L$2:$Q$36,6,FALSE))</f>
        <v>113991</v>
      </c>
      <c r="Z185" s="7">
        <f t="shared" si="17"/>
        <v>30043</v>
      </c>
      <c r="AA185" s="7">
        <f t="shared" si="18"/>
        <v>83948</v>
      </c>
    </row>
    <row r="186" spans="9:28" x14ac:dyDescent="0.2">
      <c r="I186">
        <f t="shared" si="19"/>
        <v>16</v>
      </c>
      <c r="O186" s="3"/>
      <c r="P186" s="6"/>
      <c r="Q186" s="7"/>
      <c r="R186" s="7"/>
      <c r="S186" s="7"/>
      <c r="T186">
        <v>185</v>
      </c>
      <c r="U186">
        <f>IF(メイン!$C$7&lt;system!I186,"",system!I186)</f>
        <v>16</v>
      </c>
      <c r="V186" s="3">
        <f t="shared" si="15"/>
        <v>47696</v>
      </c>
      <c r="W186" s="6">
        <f>IF(U186="","",VLOOKUP(U186,system!$A$2:$B$36,2,FALSE))</f>
        <v>1.55E-2</v>
      </c>
      <c r="X186" s="7">
        <f t="shared" si="16"/>
        <v>23175541</v>
      </c>
      <c r="Y186" s="7">
        <f>IF(U186="","",VLOOKUP(U186,system!$L$2:$Q$36,6,FALSE))</f>
        <v>113991</v>
      </c>
      <c r="Z186" s="7">
        <f t="shared" si="17"/>
        <v>29935</v>
      </c>
      <c r="AA186" s="7">
        <f t="shared" si="18"/>
        <v>84056</v>
      </c>
    </row>
    <row r="187" spans="9:28" x14ac:dyDescent="0.2">
      <c r="I187">
        <f t="shared" si="19"/>
        <v>16</v>
      </c>
      <c r="O187" s="3"/>
      <c r="P187" s="6"/>
      <c r="Q187" s="7"/>
      <c r="R187" s="7"/>
      <c r="S187" s="7"/>
      <c r="T187">
        <v>186</v>
      </c>
      <c r="U187">
        <f>IF(メイン!$C$7&lt;system!I187,"",system!I187)</f>
        <v>16</v>
      </c>
      <c r="V187" s="3">
        <f t="shared" si="15"/>
        <v>47727</v>
      </c>
      <c r="W187" s="6">
        <f>IF(U187="","",VLOOKUP(U187,system!$A$2:$B$36,2,FALSE))</f>
        <v>1.55E-2</v>
      </c>
      <c r="X187" s="7">
        <f t="shared" si="16"/>
        <v>23091485</v>
      </c>
      <c r="Y187" s="7">
        <f>IF(U187="","",VLOOKUP(U187,system!$L$2:$Q$36,6,FALSE))</f>
        <v>113991</v>
      </c>
      <c r="Z187" s="7">
        <f t="shared" si="17"/>
        <v>29826</v>
      </c>
      <c r="AA187" s="7">
        <f t="shared" si="18"/>
        <v>84165</v>
      </c>
    </row>
    <row r="188" spans="9:28" x14ac:dyDescent="0.2">
      <c r="I188">
        <f t="shared" si="19"/>
        <v>16</v>
      </c>
      <c r="O188" s="3"/>
      <c r="P188" s="6"/>
      <c r="Q188" s="7"/>
      <c r="R188" s="7"/>
      <c r="S188" s="7"/>
      <c r="T188">
        <v>187</v>
      </c>
      <c r="U188">
        <f>IF(メイン!$C$7&lt;system!I188,"",system!I188)</f>
        <v>16</v>
      </c>
      <c r="V188" s="3">
        <f t="shared" si="15"/>
        <v>47757</v>
      </c>
      <c r="W188" s="6">
        <f>IF(U188="","",VLOOKUP(U188,system!$A$2:$B$36,2,FALSE))</f>
        <v>1.55E-2</v>
      </c>
      <c r="X188" s="7">
        <f t="shared" si="16"/>
        <v>23007320</v>
      </c>
      <c r="Y188" s="7">
        <f>IF(U188="","",VLOOKUP(U188,system!$L$2:$Q$36,6,FALSE))</f>
        <v>113991</v>
      </c>
      <c r="Z188" s="7">
        <f t="shared" si="17"/>
        <v>29717</v>
      </c>
      <c r="AA188" s="7">
        <f t="shared" si="18"/>
        <v>84274</v>
      </c>
    </row>
    <row r="189" spans="9:28" x14ac:dyDescent="0.2">
      <c r="I189">
        <f t="shared" si="19"/>
        <v>16</v>
      </c>
      <c r="O189" s="3"/>
      <c r="P189" s="6"/>
      <c r="Q189" s="7"/>
      <c r="R189" s="7"/>
      <c r="S189" s="7"/>
      <c r="T189">
        <v>188</v>
      </c>
      <c r="U189">
        <f>IF(メイン!$C$7&lt;system!I189,"",system!I189)</f>
        <v>16</v>
      </c>
      <c r="V189" s="3">
        <f t="shared" si="15"/>
        <v>47788</v>
      </c>
      <c r="W189" s="6">
        <f>IF(U189="","",VLOOKUP(U189,system!$A$2:$B$36,2,FALSE))</f>
        <v>1.55E-2</v>
      </c>
      <c r="X189" s="7">
        <f t="shared" si="16"/>
        <v>22923046</v>
      </c>
      <c r="Y189" s="7">
        <f>IF(U189="","",VLOOKUP(U189,system!$L$2:$Q$36,6,FALSE))</f>
        <v>113991</v>
      </c>
      <c r="Z189" s="7">
        <f t="shared" si="17"/>
        <v>29608</v>
      </c>
      <c r="AA189" s="7">
        <f t="shared" si="18"/>
        <v>84383</v>
      </c>
    </row>
    <row r="190" spans="9:28" x14ac:dyDescent="0.2">
      <c r="I190">
        <f t="shared" si="19"/>
        <v>16</v>
      </c>
      <c r="O190" s="3"/>
      <c r="P190" s="6"/>
      <c r="Q190" s="7"/>
      <c r="R190" s="7"/>
      <c r="S190" s="7"/>
      <c r="T190">
        <v>189</v>
      </c>
      <c r="U190">
        <f>IF(メイン!$C$7&lt;system!I190,"",system!I190)</f>
        <v>16</v>
      </c>
      <c r="V190" s="3">
        <f t="shared" si="15"/>
        <v>47818</v>
      </c>
      <c r="W190" s="6">
        <f>IF(U190="","",VLOOKUP(U190,system!$A$2:$B$36,2,FALSE))</f>
        <v>1.55E-2</v>
      </c>
      <c r="X190" s="7">
        <f t="shared" si="16"/>
        <v>22838663</v>
      </c>
      <c r="Y190" s="7">
        <f>IF(U190="","",VLOOKUP(U190,system!$L$2:$Q$36,6,FALSE))</f>
        <v>113991</v>
      </c>
      <c r="Z190" s="7">
        <f t="shared" si="17"/>
        <v>29499</v>
      </c>
      <c r="AA190" s="7">
        <f t="shared" si="18"/>
        <v>84492</v>
      </c>
    </row>
    <row r="191" spans="9:28" x14ac:dyDescent="0.2">
      <c r="I191">
        <f t="shared" si="19"/>
        <v>16</v>
      </c>
      <c r="O191" s="3"/>
      <c r="P191" s="6"/>
      <c r="Q191" s="7"/>
      <c r="R191" s="7"/>
      <c r="S191" s="7"/>
      <c r="T191">
        <v>190</v>
      </c>
      <c r="U191">
        <f>IF(メイン!$C$7&lt;system!I191,"",system!I191)</f>
        <v>16</v>
      </c>
      <c r="V191" s="3">
        <f t="shared" si="15"/>
        <v>47849</v>
      </c>
      <c r="W191" s="6">
        <f>IF(U191="","",VLOOKUP(U191,system!$A$2:$B$36,2,FALSE))</f>
        <v>1.55E-2</v>
      </c>
      <c r="X191" s="7">
        <f t="shared" si="16"/>
        <v>22754171</v>
      </c>
      <c r="Y191" s="7">
        <f>IF(U191="","",VLOOKUP(U191,system!$L$2:$Q$36,6,FALSE))</f>
        <v>113991</v>
      </c>
      <c r="Z191" s="7">
        <f t="shared" si="17"/>
        <v>29390</v>
      </c>
      <c r="AA191" s="7">
        <f t="shared" si="18"/>
        <v>84601</v>
      </c>
    </row>
    <row r="192" spans="9:28" x14ac:dyDescent="0.2">
      <c r="I192">
        <f t="shared" si="19"/>
        <v>16</v>
      </c>
      <c r="O192" s="3"/>
      <c r="P192" s="6"/>
      <c r="Q192" s="7"/>
      <c r="R192" s="7"/>
      <c r="S192" s="7"/>
      <c r="T192">
        <v>191</v>
      </c>
      <c r="U192">
        <f>IF(メイン!$C$7&lt;system!I192,"",system!I192)</f>
        <v>16</v>
      </c>
      <c r="V192" s="3">
        <f t="shared" si="15"/>
        <v>47880</v>
      </c>
      <c r="W192" s="6">
        <f>IF(U192="","",VLOOKUP(U192,system!$A$2:$B$36,2,FALSE))</f>
        <v>1.55E-2</v>
      </c>
      <c r="X192" s="7">
        <f t="shared" si="16"/>
        <v>22669570</v>
      </c>
      <c r="Y192" s="7">
        <f>IF(U192="","",VLOOKUP(U192,system!$L$2:$Q$36,6,FALSE))</f>
        <v>113991</v>
      </c>
      <c r="Z192" s="7">
        <f t="shared" si="17"/>
        <v>29281</v>
      </c>
      <c r="AA192" s="7">
        <f t="shared" si="18"/>
        <v>84710</v>
      </c>
    </row>
    <row r="193" spans="9:28" x14ac:dyDescent="0.2">
      <c r="I193">
        <f t="shared" si="19"/>
        <v>16</v>
      </c>
      <c r="O193" s="3"/>
      <c r="P193" s="6"/>
      <c r="Q193" s="7"/>
      <c r="R193" s="7"/>
      <c r="S193" s="7"/>
      <c r="T193">
        <v>192</v>
      </c>
      <c r="U193">
        <f>IF(メイン!$C$7&lt;system!I193,"",system!I193)</f>
        <v>16</v>
      </c>
      <c r="V193" s="3">
        <f t="shared" si="15"/>
        <v>47908</v>
      </c>
      <c r="W193" s="6">
        <f>IF(U193="","",VLOOKUP(U193,system!$A$2:$B$36,2,FALSE))</f>
        <v>1.55E-2</v>
      </c>
      <c r="X193" s="7">
        <f t="shared" si="16"/>
        <v>22584860</v>
      </c>
      <c r="Y193" s="7">
        <f>IF(U193="","",VLOOKUP(U193,system!$L$2:$Q$36,6,FALSE))</f>
        <v>113991</v>
      </c>
      <c r="Z193" s="7">
        <f t="shared" si="17"/>
        <v>29172</v>
      </c>
      <c r="AA193" s="7">
        <f t="shared" si="18"/>
        <v>84819</v>
      </c>
    </row>
    <row r="194" spans="9:28" x14ac:dyDescent="0.2">
      <c r="I194">
        <f t="shared" si="19"/>
        <v>17</v>
      </c>
      <c r="O194" s="3"/>
      <c r="P194" s="6"/>
      <c r="Q194" s="7"/>
      <c r="R194" s="7"/>
      <c r="S194" s="7"/>
      <c r="T194">
        <v>193</v>
      </c>
      <c r="U194">
        <f>IF(メイン!$C$7&lt;system!I194,"",system!I194)</f>
        <v>17</v>
      </c>
      <c r="V194" s="3">
        <f t="shared" si="15"/>
        <v>47939</v>
      </c>
      <c r="W194" s="6">
        <f>IF(U194="","",VLOOKUP(U194,system!$A$2:$B$36,2,FALSE))</f>
        <v>1.55E-2</v>
      </c>
      <c r="X194" s="7">
        <f t="shared" si="16"/>
        <v>22500041</v>
      </c>
      <c r="Y194" s="7">
        <f>IF(U194="","",VLOOKUP(U194,system!$L$2:$Q$36,6,FALSE))</f>
        <v>113991</v>
      </c>
      <c r="Z194" s="7">
        <f t="shared" si="17"/>
        <v>29062</v>
      </c>
      <c r="AA194" s="7">
        <f t="shared" si="18"/>
        <v>84929</v>
      </c>
      <c r="AB194">
        <f>IF(X194="","",ROUND(system!$AJ$5/100*X194,-2))</f>
        <v>123100</v>
      </c>
    </row>
    <row r="195" spans="9:28" x14ac:dyDescent="0.2">
      <c r="I195">
        <f t="shared" si="19"/>
        <v>17</v>
      </c>
      <c r="O195" s="3"/>
      <c r="P195" s="6"/>
      <c r="Q195" s="7"/>
      <c r="R195" s="7"/>
      <c r="S195" s="7"/>
      <c r="T195">
        <v>194</v>
      </c>
      <c r="U195">
        <f>IF(メイン!$C$7&lt;system!I195,"",system!I195)</f>
        <v>17</v>
      </c>
      <c r="V195" s="3">
        <f t="shared" si="15"/>
        <v>47969</v>
      </c>
      <c r="W195" s="6">
        <f>IF(U195="","",VLOOKUP(U195,system!$A$2:$B$36,2,FALSE))</f>
        <v>1.55E-2</v>
      </c>
      <c r="X195" s="7">
        <f t="shared" si="16"/>
        <v>22415112</v>
      </c>
      <c r="Y195" s="7">
        <f>IF(U195="","",VLOOKUP(U195,system!$L$2:$Q$36,6,FALSE))</f>
        <v>113991</v>
      </c>
      <c r="Z195" s="7">
        <f t="shared" si="17"/>
        <v>28952</v>
      </c>
      <c r="AA195" s="7">
        <f t="shared" si="18"/>
        <v>85039</v>
      </c>
    </row>
    <row r="196" spans="9:28" x14ac:dyDescent="0.2">
      <c r="I196">
        <f t="shared" si="19"/>
        <v>17</v>
      </c>
      <c r="O196" s="3"/>
      <c r="P196" s="6"/>
      <c r="Q196" s="7"/>
      <c r="R196" s="7"/>
      <c r="S196" s="7"/>
      <c r="T196">
        <v>195</v>
      </c>
      <c r="U196">
        <f>IF(メイン!$C$7&lt;system!I196,"",system!I196)</f>
        <v>17</v>
      </c>
      <c r="V196" s="3">
        <f t="shared" ref="V196:V259" si="20">IF(U196="","",EDATE(V195,1))</f>
        <v>48000</v>
      </c>
      <c r="W196" s="6">
        <f>IF(U196="","",VLOOKUP(U196,system!$A$2:$B$36,2,FALSE))</f>
        <v>1.55E-2</v>
      </c>
      <c r="X196" s="7">
        <f t="shared" ref="X196:X259" si="21">IF(U196="","",ROUNDDOWN(X195-AA195,0))</f>
        <v>22330073</v>
      </c>
      <c r="Y196" s="7">
        <f>IF(U196="","",VLOOKUP(U196,system!$L$2:$Q$36,6,FALSE))</f>
        <v>113991</v>
      </c>
      <c r="Z196" s="7">
        <f t="shared" ref="Z196:Z259" si="22">IF(U196="","",ROUNDDOWN(X196*W196/12,0))</f>
        <v>28843</v>
      </c>
      <c r="AA196" s="7">
        <f t="shared" ref="AA196:AA259" si="23">IF(U196="","",ROUNDDOWN(Y196-Z196,0))</f>
        <v>85148</v>
      </c>
    </row>
    <row r="197" spans="9:28" x14ac:dyDescent="0.2">
      <c r="I197">
        <f t="shared" si="19"/>
        <v>17</v>
      </c>
      <c r="O197" s="3"/>
      <c r="P197" s="6"/>
      <c r="Q197" s="7"/>
      <c r="R197" s="7"/>
      <c r="S197" s="7"/>
      <c r="T197">
        <v>196</v>
      </c>
      <c r="U197">
        <f>IF(メイン!$C$7&lt;system!I197,"",system!I197)</f>
        <v>17</v>
      </c>
      <c r="V197" s="3">
        <f t="shared" si="20"/>
        <v>48030</v>
      </c>
      <c r="W197" s="6">
        <f>IF(U197="","",VLOOKUP(U197,system!$A$2:$B$36,2,FALSE))</f>
        <v>1.55E-2</v>
      </c>
      <c r="X197" s="7">
        <f t="shared" si="21"/>
        <v>22244925</v>
      </c>
      <c r="Y197" s="7">
        <f>IF(U197="","",VLOOKUP(U197,system!$L$2:$Q$36,6,FALSE))</f>
        <v>113991</v>
      </c>
      <c r="Z197" s="7">
        <f t="shared" si="22"/>
        <v>28733</v>
      </c>
      <c r="AA197" s="7">
        <f t="shared" si="23"/>
        <v>85258</v>
      </c>
    </row>
    <row r="198" spans="9:28" x14ac:dyDescent="0.2">
      <c r="I198">
        <f t="shared" si="19"/>
        <v>17</v>
      </c>
      <c r="O198" s="3"/>
      <c r="P198" s="6"/>
      <c r="Q198" s="7"/>
      <c r="R198" s="7"/>
      <c r="S198" s="7"/>
      <c r="T198">
        <v>197</v>
      </c>
      <c r="U198">
        <f>IF(メイン!$C$7&lt;system!I198,"",system!I198)</f>
        <v>17</v>
      </c>
      <c r="V198" s="3">
        <f t="shared" si="20"/>
        <v>48061</v>
      </c>
      <c r="W198" s="6">
        <f>IF(U198="","",VLOOKUP(U198,system!$A$2:$B$36,2,FALSE))</f>
        <v>1.55E-2</v>
      </c>
      <c r="X198" s="7">
        <f t="shared" si="21"/>
        <v>22159667</v>
      </c>
      <c r="Y198" s="7">
        <f>IF(U198="","",VLOOKUP(U198,system!$L$2:$Q$36,6,FALSE))</f>
        <v>113991</v>
      </c>
      <c r="Z198" s="7">
        <f t="shared" si="22"/>
        <v>28622</v>
      </c>
      <c r="AA198" s="7">
        <f t="shared" si="23"/>
        <v>85369</v>
      </c>
    </row>
    <row r="199" spans="9:28" x14ac:dyDescent="0.2">
      <c r="I199">
        <f t="shared" si="19"/>
        <v>17</v>
      </c>
      <c r="O199" s="3"/>
      <c r="P199" s="6"/>
      <c r="Q199" s="7"/>
      <c r="R199" s="7"/>
      <c r="S199" s="7"/>
      <c r="T199">
        <v>198</v>
      </c>
      <c r="U199">
        <f>IF(メイン!$C$7&lt;system!I199,"",system!I199)</f>
        <v>17</v>
      </c>
      <c r="V199" s="3">
        <f t="shared" si="20"/>
        <v>48092</v>
      </c>
      <c r="W199" s="6">
        <f>IF(U199="","",VLOOKUP(U199,system!$A$2:$B$36,2,FALSE))</f>
        <v>1.55E-2</v>
      </c>
      <c r="X199" s="7">
        <f t="shared" si="21"/>
        <v>22074298</v>
      </c>
      <c r="Y199" s="7">
        <f>IF(U199="","",VLOOKUP(U199,system!$L$2:$Q$36,6,FALSE))</f>
        <v>113991</v>
      </c>
      <c r="Z199" s="7">
        <f t="shared" si="22"/>
        <v>28512</v>
      </c>
      <c r="AA199" s="7">
        <f t="shared" si="23"/>
        <v>85479</v>
      </c>
    </row>
    <row r="200" spans="9:28" x14ac:dyDescent="0.2">
      <c r="I200">
        <f t="shared" si="19"/>
        <v>17</v>
      </c>
      <c r="O200" s="3"/>
      <c r="P200" s="6"/>
      <c r="Q200" s="7"/>
      <c r="R200" s="7"/>
      <c r="S200" s="7"/>
      <c r="T200">
        <v>199</v>
      </c>
      <c r="U200">
        <f>IF(メイン!$C$7&lt;system!I200,"",system!I200)</f>
        <v>17</v>
      </c>
      <c r="V200" s="3">
        <f t="shared" si="20"/>
        <v>48122</v>
      </c>
      <c r="W200" s="6">
        <f>IF(U200="","",VLOOKUP(U200,system!$A$2:$B$36,2,FALSE))</f>
        <v>1.55E-2</v>
      </c>
      <c r="X200" s="7">
        <f t="shared" si="21"/>
        <v>21988819</v>
      </c>
      <c r="Y200" s="7">
        <f>IF(U200="","",VLOOKUP(U200,system!$L$2:$Q$36,6,FALSE))</f>
        <v>113991</v>
      </c>
      <c r="Z200" s="7">
        <f t="shared" si="22"/>
        <v>28402</v>
      </c>
      <c r="AA200" s="7">
        <f t="shared" si="23"/>
        <v>85589</v>
      </c>
    </row>
    <row r="201" spans="9:28" x14ac:dyDescent="0.2">
      <c r="I201">
        <f t="shared" si="19"/>
        <v>17</v>
      </c>
      <c r="O201" s="3"/>
      <c r="P201" s="6"/>
      <c r="Q201" s="7"/>
      <c r="R201" s="7"/>
      <c r="S201" s="7"/>
      <c r="T201">
        <v>200</v>
      </c>
      <c r="U201">
        <f>IF(メイン!$C$7&lt;system!I201,"",system!I201)</f>
        <v>17</v>
      </c>
      <c r="V201" s="3">
        <f t="shared" si="20"/>
        <v>48153</v>
      </c>
      <c r="W201" s="6">
        <f>IF(U201="","",VLOOKUP(U201,system!$A$2:$B$36,2,FALSE))</f>
        <v>1.55E-2</v>
      </c>
      <c r="X201" s="7">
        <f t="shared" si="21"/>
        <v>21903230</v>
      </c>
      <c r="Y201" s="7">
        <f>IF(U201="","",VLOOKUP(U201,system!$L$2:$Q$36,6,FALSE))</f>
        <v>113991</v>
      </c>
      <c r="Z201" s="7">
        <f t="shared" si="22"/>
        <v>28291</v>
      </c>
      <c r="AA201" s="7">
        <f t="shared" si="23"/>
        <v>85700</v>
      </c>
    </row>
    <row r="202" spans="9:28" x14ac:dyDescent="0.2">
      <c r="I202">
        <f t="shared" si="19"/>
        <v>17</v>
      </c>
      <c r="O202" s="3"/>
      <c r="P202" s="6"/>
      <c r="Q202" s="7"/>
      <c r="R202" s="7"/>
      <c r="S202" s="7"/>
      <c r="T202">
        <v>201</v>
      </c>
      <c r="U202">
        <f>IF(メイン!$C$7&lt;system!I202,"",system!I202)</f>
        <v>17</v>
      </c>
      <c r="V202" s="3">
        <f t="shared" si="20"/>
        <v>48183</v>
      </c>
      <c r="W202" s="6">
        <f>IF(U202="","",VLOOKUP(U202,system!$A$2:$B$36,2,FALSE))</f>
        <v>1.55E-2</v>
      </c>
      <c r="X202" s="7">
        <f t="shared" si="21"/>
        <v>21817530</v>
      </c>
      <c r="Y202" s="7">
        <f>IF(U202="","",VLOOKUP(U202,system!$L$2:$Q$36,6,FALSE))</f>
        <v>113991</v>
      </c>
      <c r="Z202" s="7">
        <f t="shared" si="22"/>
        <v>28180</v>
      </c>
      <c r="AA202" s="7">
        <f t="shared" si="23"/>
        <v>85811</v>
      </c>
    </row>
    <row r="203" spans="9:28" x14ac:dyDescent="0.2">
      <c r="I203">
        <f t="shared" si="19"/>
        <v>17</v>
      </c>
      <c r="O203" s="3"/>
      <c r="P203" s="6"/>
      <c r="Q203" s="7"/>
      <c r="R203" s="7"/>
      <c r="S203" s="7"/>
      <c r="T203">
        <v>202</v>
      </c>
      <c r="U203">
        <f>IF(メイン!$C$7&lt;system!I203,"",system!I203)</f>
        <v>17</v>
      </c>
      <c r="V203" s="3">
        <f t="shared" si="20"/>
        <v>48214</v>
      </c>
      <c r="W203" s="6">
        <f>IF(U203="","",VLOOKUP(U203,system!$A$2:$B$36,2,FALSE))</f>
        <v>1.55E-2</v>
      </c>
      <c r="X203" s="7">
        <f t="shared" si="21"/>
        <v>21731719</v>
      </c>
      <c r="Y203" s="7">
        <f>IF(U203="","",VLOOKUP(U203,system!$L$2:$Q$36,6,FALSE))</f>
        <v>113991</v>
      </c>
      <c r="Z203" s="7">
        <f t="shared" si="22"/>
        <v>28070</v>
      </c>
      <c r="AA203" s="7">
        <f t="shared" si="23"/>
        <v>85921</v>
      </c>
    </row>
    <row r="204" spans="9:28" x14ac:dyDescent="0.2">
      <c r="I204">
        <f t="shared" si="19"/>
        <v>17</v>
      </c>
      <c r="O204" s="3"/>
      <c r="P204" s="6"/>
      <c r="Q204" s="7"/>
      <c r="R204" s="7"/>
      <c r="S204" s="7"/>
      <c r="T204">
        <v>203</v>
      </c>
      <c r="U204">
        <f>IF(メイン!$C$7&lt;system!I204,"",system!I204)</f>
        <v>17</v>
      </c>
      <c r="V204" s="3">
        <f t="shared" si="20"/>
        <v>48245</v>
      </c>
      <c r="W204" s="6">
        <f>IF(U204="","",VLOOKUP(U204,system!$A$2:$B$36,2,FALSE))</f>
        <v>1.55E-2</v>
      </c>
      <c r="X204" s="7">
        <f t="shared" si="21"/>
        <v>21645798</v>
      </c>
      <c r="Y204" s="7">
        <f>IF(U204="","",VLOOKUP(U204,system!$L$2:$Q$36,6,FALSE))</f>
        <v>113991</v>
      </c>
      <c r="Z204" s="7">
        <f t="shared" si="22"/>
        <v>27959</v>
      </c>
      <c r="AA204" s="7">
        <f t="shared" si="23"/>
        <v>86032</v>
      </c>
    </row>
    <row r="205" spans="9:28" x14ac:dyDescent="0.2">
      <c r="I205">
        <f t="shared" si="19"/>
        <v>17</v>
      </c>
      <c r="O205" s="3"/>
      <c r="P205" s="6"/>
      <c r="Q205" s="7"/>
      <c r="R205" s="7"/>
      <c r="S205" s="7"/>
      <c r="T205">
        <v>204</v>
      </c>
      <c r="U205">
        <f>IF(メイン!$C$7&lt;system!I205,"",system!I205)</f>
        <v>17</v>
      </c>
      <c r="V205" s="3">
        <f t="shared" si="20"/>
        <v>48274</v>
      </c>
      <c r="W205" s="6">
        <f>IF(U205="","",VLOOKUP(U205,system!$A$2:$B$36,2,FALSE))</f>
        <v>1.55E-2</v>
      </c>
      <c r="X205" s="7">
        <f t="shared" si="21"/>
        <v>21559766</v>
      </c>
      <c r="Y205" s="7">
        <f>IF(U205="","",VLOOKUP(U205,system!$L$2:$Q$36,6,FALSE))</f>
        <v>113991</v>
      </c>
      <c r="Z205" s="7">
        <f t="shared" si="22"/>
        <v>27848</v>
      </c>
      <c r="AA205" s="7">
        <f t="shared" si="23"/>
        <v>86143</v>
      </c>
    </row>
    <row r="206" spans="9:28" x14ac:dyDescent="0.2">
      <c r="I206">
        <f t="shared" si="19"/>
        <v>18</v>
      </c>
      <c r="O206" s="3"/>
      <c r="P206" s="6"/>
      <c r="Q206" s="7"/>
      <c r="R206" s="7"/>
      <c r="S206" s="7"/>
      <c r="T206">
        <v>205</v>
      </c>
      <c r="U206">
        <f>IF(メイン!$C$7&lt;system!I206,"",system!I206)</f>
        <v>18</v>
      </c>
      <c r="V206" s="3">
        <f t="shared" si="20"/>
        <v>48305</v>
      </c>
      <c r="W206" s="6">
        <f>IF(U206="","",VLOOKUP(U206,system!$A$2:$B$36,2,FALSE))</f>
        <v>1.55E-2</v>
      </c>
      <c r="X206" s="7">
        <f t="shared" si="21"/>
        <v>21473623</v>
      </c>
      <c r="Y206" s="7">
        <f>IF(U206="","",VLOOKUP(U206,system!$L$2:$Q$36,6,FALSE))</f>
        <v>113991</v>
      </c>
      <c r="Z206" s="7">
        <f t="shared" si="22"/>
        <v>27736</v>
      </c>
      <c r="AA206" s="7">
        <f t="shared" si="23"/>
        <v>86255</v>
      </c>
      <c r="AB206">
        <f>IF(X206="","",ROUND(system!$AJ$5/100*X206,-2))</f>
        <v>117500</v>
      </c>
    </row>
    <row r="207" spans="9:28" x14ac:dyDescent="0.2">
      <c r="I207">
        <f t="shared" ref="I207:I217" si="24">I195+1</f>
        <v>18</v>
      </c>
      <c r="O207" s="3"/>
      <c r="P207" s="6"/>
      <c r="Q207" s="7"/>
      <c r="R207" s="7"/>
      <c r="S207" s="7"/>
      <c r="T207">
        <v>206</v>
      </c>
      <c r="U207">
        <f>IF(メイン!$C$7&lt;system!I207,"",system!I207)</f>
        <v>18</v>
      </c>
      <c r="V207" s="3">
        <f t="shared" si="20"/>
        <v>48335</v>
      </c>
      <c r="W207" s="6">
        <f>IF(U207="","",VLOOKUP(U207,system!$A$2:$B$36,2,FALSE))</f>
        <v>1.55E-2</v>
      </c>
      <c r="X207" s="7">
        <f t="shared" si="21"/>
        <v>21387368</v>
      </c>
      <c r="Y207" s="7">
        <f>IF(U207="","",VLOOKUP(U207,system!$L$2:$Q$36,6,FALSE))</f>
        <v>113991</v>
      </c>
      <c r="Z207" s="7">
        <f t="shared" si="22"/>
        <v>27625</v>
      </c>
      <c r="AA207" s="7">
        <f t="shared" si="23"/>
        <v>86366</v>
      </c>
    </row>
    <row r="208" spans="9:28" x14ac:dyDescent="0.2">
      <c r="I208">
        <f t="shared" si="24"/>
        <v>18</v>
      </c>
      <c r="O208" s="3"/>
      <c r="P208" s="6"/>
      <c r="Q208" s="7"/>
      <c r="R208" s="7"/>
      <c r="S208" s="7"/>
      <c r="T208">
        <v>207</v>
      </c>
      <c r="U208">
        <f>IF(メイン!$C$7&lt;system!I208,"",system!I208)</f>
        <v>18</v>
      </c>
      <c r="V208" s="3">
        <f t="shared" si="20"/>
        <v>48366</v>
      </c>
      <c r="W208" s="6">
        <f>IF(U208="","",VLOOKUP(U208,system!$A$2:$B$36,2,FALSE))</f>
        <v>1.55E-2</v>
      </c>
      <c r="X208" s="7">
        <f t="shared" si="21"/>
        <v>21301002</v>
      </c>
      <c r="Y208" s="7">
        <f>IF(U208="","",VLOOKUP(U208,system!$L$2:$Q$36,6,FALSE))</f>
        <v>113991</v>
      </c>
      <c r="Z208" s="7">
        <f t="shared" si="22"/>
        <v>27513</v>
      </c>
      <c r="AA208" s="7">
        <f t="shared" si="23"/>
        <v>86478</v>
      </c>
    </row>
    <row r="209" spans="9:28" x14ac:dyDescent="0.2">
      <c r="I209">
        <f t="shared" si="24"/>
        <v>18</v>
      </c>
      <c r="O209" s="3"/>
      <c r="P209" s="6"/>
      <c r="Q209" s="7"/>
      <c r="R209" s="7"/>
      <c r="S209" s="7"/>
      <c r="T209">
        <v>208</v>
      </c>
      <c r="U209">
        <f>IF(メイン!$C$7&lt;system!I209,"",system!I209)</f>
        <v>18</v>
      </c>
      <c r="V209" s="3">
        <f t="shared" si="20"/>
        <v>48396</v>
      </c>
      <c r="W209" s="6">
        <f>IF(U209="","",VLOOKUP(U209,system!$A$2:$B$36,2,FALSE))</f>
        <v>1.55E-2</v>
      </c>
      <c r="X209" s="7">
        <f t="shared" si="21"/>
        <v>21214524</v>
      </c>
      <c r="Y209" s="7">
        <f>IF(U209="","",VLOOKUP(U209,system!$L$2:$Q$36,6,FALSE))</f>
        <v>113991</v>
      </c>
      <c r="Z209" s="7">
        <f t="shared" si="22"/>
        <v>27402</v>
      </c>
      <c r="AA209" s="7">
        <f t="shared" si="23"/>
        <v>86589</v>
      </c>
    </row>
    <row r="210" spans="9:28" x14ac:dyDescent="0.2">
      <c r="I210">
        <f t="shared" si="24"/>
        <v>18</v>
      </c>
      <c r="O210" s="3"/>
      <c r="P210" s="6"/>
      <c r="Q210" s="7"/>
      <c r="R210" s="7"/>
      <c r="S210" s="7"/>
      <c r="T210">
        <v>209</v>
      </c>
      <c r="U210">
        <f>IF(メイン!$C$7&lt;system!I210,"",system!I210)</f>
        <v>18</v>
      </c>
      <c r="V210" s="3">
        <f t="shared" si="20"/>
        <v>48427</v>
      </c>
      <c r="W210" s="6">
        <f>IF(U210="","",VLOOKUP(U210,system!$A$2:$B$36,2,FALSE))</f>
        <v>1.55E-2</v>
      </c>
      <c r="X210" s="7">
        <f t="shared" si="21"/>
        <v>21127935</v>
      </c>
      <c r="Y210" s="7">
        <f>IF(U210="","",VLOOKUP(U210,system!$L$2:$Q$36,6,FALSE))</f>
        <v>113991</v>
      </c>
      <c r="Z210" s="7">
        <f t="shared" si="22"/>
        <v>27290</v>
      </c>
      <c r="AA210" s="7">
        <f t="shared" si="23"/>
        <v>86701</v>
      </c>
    </row>
    <row r="211" spans="9:28" x14ac:dyDescent="0.2">
      <c r="I211">
        <f t="shared" si="24"/>
        <v>18</v>
      </c>
      <c r="O211" s="3"/>
      <c r="P211" s="6"/>
      <c r="Q211" s="7"/>
      <c r="R211" s="7"/>
      <c r="S211" s="7"/>
      <c r="T211">
        <v>210</v>
      </c>
      <c r="U211">
        <f>IF(メイン!$C$7&lt;system!I211,"",system!I211)</f>
        <v>18</v>
      </c>
      <c r="V211" s="3">
        <f t="shared" si="20"/>
        <v>48458</v>
      </c>
      <c r="W211" s="6">
        <f>IF(U211="","",VLOOKUP(U211,system!$A$2:$B$36,2,FALSE))</f>
        <v>1.55E-2</v>
      </c>
      <c r="X211" s="7">
        <f t="shared" si="21"/>
        <v>21041234</v>
      </c>
      <c r="Y211" s="7">
        <f>IF(U211="","",VLOOKUP(U211,system!$L$2:$Q$36,6,FALSE))</f>
        <v>113991</v>
      </c>
      <c r="Z211" s="7">
        <f t="shared" si="22"/>
        <v>27178</v>
      </c>
      <c r="AA211" s="7">
        <f t="shared" si="23"/>
        <v>86813</v>
      </c>
    </row>
    <row r="212" spans="9:28" x14ac:dyDescent="0.2">
      <c r="I212">
        <f t="shared" si="24"/>
        <v>18</v>
      </c>
      <c r="O212" s="3"/>
      <c r="P212" s="6"/>
      <c r="Q212" s="7"/>
      <c r="R212" s="7"/>
      <c r="S212" s="7"/>
      <c r="T212">
        <v>211</v>
      </c>
      <c r="U212">
        <f>IF(メイン!$C$7&lt;system!I212,"",system!I212)</f>
        <v>18</v>
      </c>
      <c r="V212" s="3">
        <f t="shared" si="20"/>
        <v>48488</v>
      </c>
      <c r="W212" s="6">
        <f>IF(U212="","",VLOOKUP(U212,system!$A$2:$B$36,2,FALSE))</f>
        <v>1.55E-2</v>
      </c>
      <c r="X212" s="7">
        <f t="shared" si="21"/>
        <v>20954421</v>
      </c>
      <c r="Y212" s="7">
        <f>IF(U212="","",VLOOKUP(U212,system!$L$2:$Q$36,6,FALSE))</f>
        <v>113991</v>
      </c>
      <c r="Z212" s="7">
        <f t="shared" si="22"/>
        <v>27066</v>
      </c>
      <c r="AA212" s="7">
        <f t="shared" si="23"/>
        <v>86925</v>
      </c>
    </row>
    <row r="213" spans="9:28" x14ac:dyDescent="0.2">
      <c r="I213">
        <f t="shared" si="24"/>
        <v>18</v>
      </c>
      <c r="O213" s="3"/>
      <c r="P213" s="6"/>
      <c r="Q213" s="7"/>
      <c r="R213" s="7"/>
      <c r="S213" s="7"/>
      <c r="T213">
        <v>212</v>
      </c>
      <c r="U213">
        <f>IF(メイン!$C$7&lt;system!I213,"",system!I213)</f>
        <v>18</v>
      </c>
      <c r="V213" s="3">
        <f t="shared" si="20"/>
        <v>48519</v>
      </c>
      <c r="W213" s="6">
        <f>IF(U213="","",VLOOKUP(U213,system!$A$2:$B$36,2,FALSE))</f>
        <v>1.55E-2</v>
      </c>
      <c r="X213" s="7">
        <f t="shared" si="21"/>
        <v>20867496</v>
      </c>
      <c r="Y213" s="7">
        <f>IF(U213="","",VLOOKUP(U213,system!$L$2:$Q$36,6,FALSE))</f>
        <v>113991</v>
      </c>
      <c r="Z213" s="7">
        <f t="shared" si="22"/>
        <v>26953</v>
      </c>
      <c r="AA213" s="7">
        <f t="shared" si="23"/>
        <v>87038</v>
      </c>
    </row>
    <row r="214" spans="9:28" x14ac:dyDescent="0.2">
      <c r="I214">
        <f t="shared" si="24"/>
        <v>18</v>
      </c>
      <c r="O214" s="3"/>
      <c r="P214" s="6"/>
      <c r="Q214" s="7"/>
      <c r="R214" s="7"/>
      <c r="S214" s="7"/>
      <c r="T214">
        <v>213</v>
      </c>
      <c r="U214">
        <f>IF(メイン!$C$7&lt;system!I214,"",system!I214)</f>
        <v>18</v>
      </c>
      <c r="V214" s="3">
        <f t="shared" si="20"/>
        <v>48549</v>
      </c>
      <c r="W214" s="6">
        <f>IF(U214="","",VLOOKUP(U214,system!$A$2:$B$36,2,FALSE))</f>
        <v>1.55E-2</v>
      </c>
      <c r="X214" s="7">
        <f t="shared" si="21"/>
        <v>20780458</v>
      </c>
      <c r="Y214" s="7">
        <f>IF(U214="","",VLOOKUP(U214,system!$L$2:$Q$36,6,FALSE))</f>
        <v>113991</v>
      </c>
      <c r="Z214" s="7">
        <f t="shared" si="22"/>
        <v>26841</v>
      </c>
      <c r="AA214" s="7">
        <f t="shared" si="23"/>
        <v>87150</v>
      </c>
    </row>
    <row r="215" spans="9:28" x14ac:dyDescent="0.2">
      <c r="I215">
        <f t="shared" si="24"/>
        <v>18</v>
      </c>
      <c r="O215" s="3"/>
      <c r="P215" s="6"/>
      <c r="Q215" s="7"/>
      <c r="R215" s="7"/>
      <c r="S215" s="7"/>
      <c r="T215">
        <v>214</v>
      </c>
      <c r="U215">
        <f>IF(メイン!$C$7&lt;system!I215,"",system!I215)</f>
        <v>18</v>
      </c>
      <c r="V215" s="3">
        <f t="shared" si="20"/>
        <v>48580</v>
      </c>
      <c r="W215" s="6">
        <f>IF(U215="","",VLOOKUP(U215,system!$A$2:$B$36,2,FALSE))</f>
        <v>1.55E-2</v>
      </c>
      <c r="X215" s="7">
        <f t="shared" si="21"/>
        <v>20693308</v>
      </c>
      <c r="Y215" s="7">
        <f>IF(U215="","",VLOOKUP(U215,system!$L$2:$Q$36,6,FALSE))</f>
        <v>113991</v>
      </c>
      <c r="Z215" s="7">
        <f t="shared" si="22"/>
        <v>26728</v>
      </c>
      <c r="AA215" s="7">
        <f t="shared" si="23"/>
        <v>87263</v>
      </c>
    </row>
    <row r="216" spans="9:28" x14ac:dyDescent="0.2">
      <c r="I216">
        <f t="shared" si="24"/>
        <v>18</v>
      </c>
      <c r="O216" s="3"/>
      <c r="P216" s="6"/>
      <c r="Q216" s="7"/>
      <c r="R216" s="7"/>
      <c r="S216" s="7"/>
      <c r="T216">
        <v>215</v>
      </c>
      <c r="U216">
        <f>IF(メイン!$C$7&lt;system!I216,"",system!I216)</f>
        <v>18</v>
      </c>
      <c r="V216" s="3">
        <f t="shared" si="20"/>
        <v>48611</v>
      </c>
      <c r="W216" s="6">
        <f>IF(U216="","",VLOOKUP(U216,system!$A$2:$B$36,2,FALSE))</f>
        <v>1.55E-2</v>
      </c>
      <c r="X216" s="7">
        <f t="shared" si="21"/>
        <v>20606045</v>
      </c>
      <c r="Y216" s="7">
        <f>IF(U216="","",VLOOKUP(U216,system!$L$2:$Q$36,6,FALSE))</f>
        <v>113991</v>
      </c>
      <c r="Z216" s="7">
        <f t="shared" si="22"/>
        <v>26616</v>
      </c>
      <c r="AA216" s="7">
        <f t="shared" si="23"/>
        <v>87375</v>
      </c>
    </row>
    <row r="217" spans="9:28" x14ac:dyDescent="0.2">
      <c r="I217">
        <f t="shared" si="24"/>
        <v>18</v>
      </c>
      <c r="O217" s="3"/>
      <c r="P217" s="6"/>
      <c r="Q217" s="7"/>
      <c r="R217" s="7"/>
      <c r="S217" s="7"/>
      <c r="T217">
        <v>216</v>
      </c>
      <c r="U217">
        <f>IF(メイン!$C$7&lt;system!I217,"",system!I217)</f>
        <v>18</v>
      </c>
      <c r="V217" s="3">
        <f t="shared" si="20"/>
        <v>48639</v>
      </c>
      <c r="W217" s="6">
        <f>IF(U217="","",VLOOKUP(U217,system!$A$2:$B$36,2,FALSE))</f>
        <v>1.55E-2</v>
      </c>
      <c r="X217" s="7">
        <f t="shared" si="21"/>
        <v>20518670</v>
      </c>
      <c r="Y217" s="7">
        <f>IF(U217="","",VLOOKUP(U217,system!$L$2:$Q$36,6,FALSE))</f>
        <v>113991</v>
      </c>
      <c r="Z217" s="7">
        <f t="shared" si="22"/>
        <v>26503</v>
      </c>
      <c r="AA217" s="7">
        <f t="shared" si="23"/>
        <v>87488</v>
      </c>
    </row>
    <row r="218" spans="9:28" x14ac:dyDescent="0.2">
      <c r="I218">
        <f>I206+1</f>
        <v>19</v>
      </c>
      <c r="O218" s="3"/>
      <c r="P218" s="6"/>
      <c r="Q218" s="7"/>
      <c r="R218" s="7"/>
      <c r="S218" s="7"/>
      <c r="T218">
        <v>217</v>
      </c>
      <c r="U218">
        <f>IF(メイン!$C$7&lt;system!I218,"",system!I218)</f>
        <v>19</v>
      </c>
      <c r="V218" s="3">
        <f t="shared" si="20"/>
        <v>48670</v>
      </c>
      <c r="W218" s="6">
        <f>IF(U218="","",VLOOKUP(U218,system!$A$2:$B$36,2,FALSE))</f>
        <v>1.55E-2</v>
      </c>
      <c r="X218" s="7">
        <f t="shared" si="21"/>
        <v>20431182</v>
      </c>
      <c r="Y218" s="7">
        <f>IF(U218="","",VLOOKUP(U218,system!$L$2:$Q$36,6,FALSE))</f>
        <v>113991</v>
      </c>
      <c r="Z218" s="7">
        <f t="shared" si="22"/>
        <v>26390</v>
      </c>
      <c r="AA218" s="7">
        <f t="shared" si="23"/>
        <v>87601</v>
      </c>
      <c r="AB218">
        <f>IF(X218="","",ROUND(system!$AJ$5/100*X218,-2))</f>
        <v>111800</v>
      </c>
    </row>
    <row r="219" spans="9:28" x14ac:dyDescent="0.2">
      <c r="I219">
        <f t="shared" ref="I219:I282" si="25">I207+1</f>
        <v>19</v>
      </c>
      <c r="O219" s="3"/>
      <c r="P219" s="6"/>
      <c r="Q219" s="7"/>
      <c r="R219" s="7"/>
      <c r="S219" s="7"/>
      <c r="T219">
        <v>218</v>
      </c>
      <c r="U219">
        <f>IF(メイン!$C$7&lt;system!I219,"",system!I219)</f>
        <v>19</v>
      </c>
      <c r="V219" s="3">
        <f t="shared" si="20"/>
        <v>48700</v>
      </c>
      <c r="W219" s="6">
        <f>IF(U219="","",VLOOKUP(U219,system!$A$2:$B$36,2,FALSE))</f>
        <v>1.55E-2</v>
      </c>
      <c r="X219" s="7">
        <f t="shared" si="21"/>
        <v>20343581</v>
      </c>
      <c r="Y219" s="7">
        <f>IF(U219="","",VLOOKUP(U219,system!$L$2:$Q$36,6,FALSE))</f>
        <v>113991</v>
      </c>
      <c r="Z219" s="7">
        <f t="shared" si="22"/>
        <v>26277</v>
      </c>
      <c r="AA219" s="7">
        <f t="shared" si="23"/>
        <v>87714</v>
      </c>
    </row>
    <row r="220" spans="9:28" x14ac:dyDescent="0.2">
      <c r="I220">
        <f t="shared" si="25"/>
        <v>19</v>
      </c>
      <c r="O220" s="3"/>
      <c r="P220" s="6"/>
      <c r="Q220" s="7"/>
      <c r="R220" s="7"/>
      <c r="S220" s="7"/>
      <c r="T220">
        <v>219</v>
      </c>
      <c r="U220">
        <f>IF(メイン!$C$7&lt;system!I220,"",system!I220)</f>
        <v>19</v>
      </c>
      <c r="V220" s="3">
        <f t="shared" si="20"/>
        <v>48731</v>
      </c>
      <c r="W220" s="6">
        <f>IF(U220="","",VLOOKUP(U220,system!$A$2:$B$36,2,FALSE))</f>
        <v>1.55E-2</v>
      </c>
      <c r="X220" s="7">
        <f t="shared" si="21"/>
        <v>20255867</v>
      </c>
      <c r="Y220" s="7">
        <f>IF(U220="","",VLOOKUP(U220,system!$L$2:$Q$36,6,FALSE))</f>
        <v>113991</v>
      </c>
      <c r="Z220" s="7">
        <f t="shared" si="22"/>
        <v>26163</v>
      </c>
      <c r="AA220" s="7">
        <f t="shared" si="23"/>
        <v>87828</v>
      </c>
    </row>
    <row r="221" spans="9:28" x14ac:dyDescent="0.2">
      <c r="I221">
        <f t="shared" si="25"/>
        <v>19</v>
      </c>
      <c r="O221" s="3"/>
      <c r="P221" s="6"/>
      <c r="Q221" s="7"/>
      <c r="R221" s="7"/>
      <c r="S221" s="7"/>
      <c r="T221">
        <v>220</v>
      </c>
      <c r="U221">
        <f>IF(メイン!$C$7&lt;system!I221,"",system!I221)</f>
        <v>19</v>
      </c>
      <c r="V221" s="3">
        <f t="shared" si="20"/>
        <v>48761</v>
      </c>
      <c r="W221" s="6">
        <f>IF(U221="","",VLOOKUP(U221,system!$A$2:$B$36,2,FALSE))</f>
        <v>1.55E-2</v>
      </c>
      <c r="X221" s="7">
        <f t="shared" si="21"/>
        <v>20168039</v>
      </c>
      <c r="Y221" s="7">
        <f>IF(U221="","",VLOOKUP(U221,system!$L$2:$Q$36,6,FALSE))</f>
        <v>113991</v>
      </c>
      <c r="Z221" s="7">
        <f t="shared" si="22"/>
        <v>26050</v>
      </c>
      <c r="AA221" s="7">
        <f t="shared" si="23"/>
        <v>87941</v>
      </c>
    </row>
    <row r="222" spans="9:28" x14ac:dyDescent="0.2">
      <c r="I222">
        <f t="shared" si="25"/>
        <v>19</v>
      </c>
      <c r="O222" s="3"/>
      <c r="P222" s="6"/>
      <c r="Q222" s="7"/>
      <c r="R222" s="7"/>
      <c r="S222" s="7"/>
      <c r="T222">
        <v>221</v>
      </c>
      <c r="U222">
        <f>IF(メイン!$C$7&lt;system!I222,"",system!I222)</f>
        <v>19</v>
      </c>
      <c r="V222" s="3">
        <f t="shared" si="20"/>
        <v>48792</v>
      </c>
      <c r="W222" s="6">
        <f>IF(U222="","",VLOOKUP(U222,system!$A$2:$B$36,2,FALSE))</f>
        <v>1.55E-2</v>
      </c>
      <c r="X222" s="7">
        <f t="shared" si="21"/>
        <v>20080098</v>
      </c>
      <c r="Y222" s="7">
        <f>IF(U222="","",VLOOKUP(U222,system!$L$2:$Q$36,6,FALSE))</f>
        <v>113991</v>
      </c>
      <c r="Z222" s="7">
        <f t="shared" si="22"/>
        <v>25936</v>
      </c>
      <c r="AA222" s="7">
        <f t="shared" si="23"/>
        <v>88055</v>
      </c>
    </row>
    <row r="223" spans="9:28" x14ac:dyDescent="0.2">
      <c r="I223">
        <f t="shared" si="25"/>
        <v>19</v>
      </c>
      <c r="O223" s="3"/>
      <c r="P223" s="6"/>
      <c r="Q223" s="7"/>
      <c r="R223" s="7"/>
      <c r="S223" s="7"/>
      <c r="T223">
        <v>222</v>
      </c>
      <c r="U223">
        <f>IF(メイン!$C$7&lt;system!I223,"",system!I223)</f>
        <v>19</v>
      </c>
      <c r="V223" s="3">
        <f t="shared" si="20"/>
        <v>48823</v>
      </c>
      <c r="W223" s="6">
        <f>IF(U223="","",VLOOKUP(U223,system!$A$2:$B$36,2,FALSE))</f>
        <v>1.55E-2</v>
      </c>
      <c r="X223" s="7">
        <f t="shared" si="21"/>
        <v>19992043</v>
      </c>
      <c r="Y223" s="7">
        <f>IF(U223="","",VLOOKUP(U223,system!$L$2:$Q$36,6,FALSE))</f>
        <v>113991</v>
      </c>
      <c r="Z223" s="7">
        <f t="shared" si="22"/>
        <v>25823</v>
      </c>
      <c r="AA223" s="7">
        <f t="shared" si="23"/>
        <v>88168</v>
      </c>
    </row>
    <row r="224" spans="9:28" x14ac:dyDescent="0.2">
      <c r="I224">
        <f t="shared" si="25"/>
        <v>19</v>
      </c>
      <c r="O224" s="3"/>
      <c r="P224" s="6"/>
      <c r="Q224" s="7"/>
      <c r="R224" s="7"/>
      <c r="S224" s="7"/>
      <c r="T224">
        <v>223</v>
      </c>
      <c r="U224">
        <f>IF(メイン!$C$7&lt;system!I224,"",system!I224)</f>
        <v>19</v>
      </c>
      <c r="V224" s="3">
        <f t="shared" si="20"/>
        <v>48853</v>
      </c>
      <c r="W224" s="6">
        <f>IF(U224="","",VLOOKUP(U224,system!$A$2:$B$36,2,FALSE))</f>
        <v>1.55E-2</v>
      </c>
      <c r="X224" s="7">
        <f t="shared" si="21"/>
        <v>19903875</v>
      </c>
      <c r="Y224" s="7">
        <f>IF(U224="","",VLOOKUP(U224,system!$L$2:$Q$36,6,FALSE))</f>
        <v>113991</v>
      </c>
      <c r="Z224" s="7">
        <f t="shared" si="22"/>
        <v>25709</v>
      </c>
      <c r="AA224" s="7">
        <f t="shared" si="23"/>
        <v>88282</v>
      </c>
    </row>
    <row r="225" spans="9:28" x14ac:dyDescent="0.2">
      <c r="I225">
        <f t="shared" si="25"/>
        <v>19</v>
      </c>
      <c r="O225" s="3"/>
      <c r="P225" s="6"/>
      <c r="Q225" s="7"/>
      <c r="R225" s="7"/>
      <c r="S225" s="7"/>
      <c r="T225">
        <v>224</v>
      </c>
      <c r="U225">
        <f>IF(メイン!$C$7&lt;system!I225,"",system!I225)</f>
        <v>19</v>
      </c>
      <c r="V225" s="3">
        <f t="shared" si="20"/>
        <v>48884</v>
      </c>
      <c r="W225" s="6">
        <f>IF(U225="","",VLOOKUP(U225,system!$A$2:$B$36,2,FALSE))</f>
        <v>1.55E-2</v>
      </c>
      <c r="X225" s="7">
        <f t="shared" si="21"/>
        <v>19815593</v>
      </c>
      <c r="Y225" s="7">
        <f>IF(U225="","",VLOOKUP(U225,system!$L$2:$Q$36,6,FALSE))</f>
        <v>113991</v>
      </c>
      <c r="Z225" s="7">
        <f t="shared" si="22"/>
        <v>25595</v>
      </c>
      <c r="AA225" s="7">
        <f t="shared" si="23"/>
        <v>88396</v>
      </c>
    </row>
    <row r="226" spans="9:28" x14ac:dyDescent="0.2">
      <c r="I226">
        <f t="shared" si="25"/>
        <v>19</v>
      </c>
      <c r="O226" s="3"/>
      <c r="P226" s="6"/>
      <c r="Q226" s="7"/>
      <c r="R226" s="7"/>
      <c r="S226" s="7"/>
      <c r="T226">
        <v>225</v>
      </c>
      <c r="U226">
        <f>IF(メイン!$C$7&lt;system!I226,"",system!I226)</f>
        <v>19</v>
      </c>
      <c r="V226" s="3">
        <f t="shared" si="20"/>
        <v>48914</v>
      </c>
      <c r="W226" s="6">
        <f>IF(U226="","",VLOOKUP(U226,system!$A$2:$B$36,2,FALSE))</f>
        <v>1.55E-2</v>
      </c>
      <c r="X226" s="7">
        <f t="shared" si="21"/>
        <v>19727197</v>
      </c>
      <c r="Y226" s="7">
        <f>IF(U226="","",VLOOKUP(U226,system!$L$2:$Q$36,6,FALSE))</f>
        <v>113991</v>
      </c>
      <c r="Z226" s="7">
        <f t="shared" si="22"/>
        <v>25480</v>
      </c>
      <c r="AA226" s="7">
        <f t="shared" si="23"/>
        <v>88511</v>
      </c>
    </row>
    <row r="227" spans="9:28" x14ac:dyDescent="0.2">
      <c r="I227">
        <f t="shared" si="25"/>
        <v>19</v>
      </c>
      <c r="O227" s="3"/>
      <c r="P227" s="6"/>
      <c r="Q227" s="7"/>
      <c r="R227" s="7"/>
      <c r="S227" s="7"/>
      <c r="T227">
        <v>226</v>
      </c>
      <c r="U227">
        <f>IF(メイン!$C$7&lt;system!I227,"",system!I227)</f>
        <v>19</v>
      </c>
      <c r="V227" s="3">
        <f t="shared" si="20"/>
        <v>48945</v>
      </c>
      <c r="W227" s="6">
        <f>IF(U227="","",VLOOKUP(U227,system!$A$2:$B$36,2,FALSE))</f>
        <v>1.55E-2</v>
      </c>
      <c r="X227" s="7">
        <f t="shared" si="21"/>
        <v>19638686</v>
      </c>
      <c r="Y227" s="7">
        <f>IF(U227="","",VLOOKUP(U227,system!$L$2:$Q$36,6,FALSE))</f>
        <v>113991</v>
      </c>
      <c r="Z227" s="7">
        <f t="shared" si="22"/>
        <v>25366</v>
      </c>
      <c r="AA227" s="7">
        <f t="shared" si="23"/>
        <v>88625</v>
      </c>
    </row>
    <row r="228" spans="9:28" x14ac:dyDescent="0.2">
      <c r="I228">
        <f t="shared" si="25"/>
        <v>19</v>
      </c>
      <c r="O228" s="3"/>
      <c r="P228" s="6"/>
      <c r="Q228" s="7"/>
      <c r="R228" s="7"/>
      <c r="S228" s="7"/>
      <c r="T228">
        <v>227</v>
      </c>
      <c r="U228">
        <f>IF(メイン!$C$7&lt;system!I228,"",system!I228)</f>
        <v>19</v>
      </c>
      <c r="V228" s="3">
        <f t="shared" si="20"/>
        <v>48976</v>
      </c>
      <c r="W228" s="6">
        <f>IF(U228="","",VLOOKUP(U228,system!$A$2:$B$36,2,FALSE))</f>
        <v>1.55E-2</v>
      </c>
      <c r="X228" s="7">
        <f t="shared" si="21"/>
        <v>19550061</v>
      </c>
      <c r="Y228" s="7">
        <f>IF(U228="","",VLOOKUP(U228,system!$L$2:$Q$36,6,FALSE))</f>
        <v>113991</v>
      </c>
      <c r="Z228" s="7">
        <f t="shared" si="22"/>
        <v>25252</v>
      </c>
      <c r="AA228" s="7">
        <f t="shared" si="23"/>
        <v>88739</v>
      </c>
    </row>
    <row r="229" spans="9:28" x14ac:dyDescent="0.2">
      <c r="I229">
        <f t="shared" si="25"/>
        <v>19</v>
      </c>
      <c r="O229" s="3"/>
      <c r="P229" s="6"/>
      <c r="Q229" s="7"/>
      <c r="R229" s="7"/>
      <c r="S229" s="7"/>
      <c r="T229">
        <v>228</v>
      </c>
      <c r="U229">
        <f>IF(メイン!$C$7&lt;system!I229,"",system!I229)</f>
        <v>19</v>
      </c>
      <c r="V229" s="3">
        <f t="shared" si="20"/>
        <v>49004</v>
      </c>
      <c r="W229" s="6">
        <f>IF(U229="","",VLOOKUP(U229,system!$A$2:$B$36,2,FALSE))</f>
        <v>1.55E-2</v>
      </c>
      <c r="X229" s="7">
        <f t="shared" si="21"/>
        <v>19461322</v>
      </c>
      <c r="Y229" s="7">
        <f>IF(U229="","",VLOOKUP(U229,system!$L$2:$Q$36,6,FALSE))</f>
        <v>113991</v>
      </c>
      <c r="Z229" s="7">
        <f t="shared" si="22"/>
        <v>25137</v>
      </c>
      <c r="AA229" s="7">
        <f t="shared" si="23"/>
        <v>88854</v>
      </c>
    </row>
    <row r="230" spans="9:28" x14ac:dyDescent="0.2">
      <c r="I230">
        <f t="shared" si="25"/>
        <v>20</v>
      </c>
      <c r="O230" s="3"/>
      <c r="P230" s="6"/>
      <c r="Q230" s="7"/>
      <c r="R230" s="7"/>
      <c r="S230" s="7"/>
      <c r="T230">
        <v>229</v>
      </c>
      <c r="U230">
        <f>IF(メイン!$C$7&lt;system!I230,"",system!I230)</f>
        <v>20</v>
      </c>
      <c r="V230" s="3">
        <f t="shared" si="20"/>
        <v>49035</v>
      </c>
      <c r="W230" s="6">
        <f>IF(U230="","",VLOOKUP(U230,system!$A$2:$B$36,2,FALSE))</f>
        <v>1.55E-2</v>
      </c>
      <c r="X230" s="7">
        <f t="shared" si="21"/>
        <v>19372468</v>
      </c>
      <c r="Y230" s="7">
        <f>IF(U230="","",VLOOKUP(U230,system!$L$2:$Q$36,6,FALSE))</f>
        <v>113991</v>
      </c>
      <c r="Z230" s="7">
        <f t="shared" si="22"/>
        <v>25022</v>
      </c>
      <c r="AA230" s="7">
        <f t="shared" si="23"/>
        <v>88969</v>
      </c>
      <c r="AB230">
        <f>IF(X230="","",ROUND(system!$AJ$5/100*X230,-2))</f>
        <v>106000</v>
      </c>
    </row>
    <row r="231" spans="9:28" x14ac:dyDescent="0.2">
      <c r="I231">
        <f t="shared" si="25"/>
        <v>20</v>
      </c>
      <c r="O231" s="3"/>
      <c r="P231" s="6"/>
      <c r="Q231" s="7"/>
      <c r="R231" s="7"/>
      <c r="S231" s="7"/>
      <c r="T231">
        <v>230</v>
      </c>
      <c r="U231">
        <f>IF(メイン!$C$7&lt;system!I231,"",system!I231)</f>
        <v>20</v>
      </c>
      <c r="V231" s="3">
        <f t="shared" si="20"/>
        <v>49065</v>
      </c>
      <c r="W231" s="6">
        <f>IF(U231="","",VLOOKUP(U231,system!$A$2:$B$36,2,FALSE))</f>
        <v>1.55E-2</v>
      </c>
      <c r="X231" s="7">
        <f t="shared" si="21"/>
        <v>19283499</v>
      </c>
      <c r="Y231" s="7">
        <f>IF(U231="","",VLOOKUP(U231,system!$L$2:$Q$36,6,FALSE))</f>
        <v>113991</v>
      </c>
      <c r="Z231" s="7">
        <f t="shared" si="22"/>
        <v>24907</v>
      </c>
      <c r="AA231" s="7">
        <f t="shared" si="23"/>
        <v>89084</v>
      </c>
    </row>
    <row r="232" spans="9:28" x14ac:dyDescent="0.2">
      <c r="I232">
        <f t="shared" si="25"/>
        <v>20</v>
      </c>
      <c r="O232" s="3"/>
      <c r="P232" s="6"/>
      <c r="Q232" s="7"/>
      <c r="R232" s="7"/>
      <c r="S232" s="7"/>
      <c r="T232">
        <v>231</v>
      </c>
      <c r="U232">
        <f>IF(メイン!$C$7&lt;system!I232,"",system!I232)</f>
        <v>20</v>
      </c>
      <c r="V232" s="3">
        <f t="shared" si="20"/>
        <v>49096</v>
      </c>
      <c r="W232" s="6">
        <f>IF(U232="","",VLOOKUP(U232,system!$A$2:$B$36,2,FALSE))</f>
        <v>1.55E-2</v>
      </c>
      <c r="X232" s="7">
        <f t="shared" si="21"/>
        <v>19194415</v>
      </c>
      <c r="Y232" s="7">
        <f>IF(U232="","",VLOOKUP(U232,system!$L$2:$Q$36,6,FALSE))</f>
        <v>113991</v>
      </c>
      <c r="Z232" s="7">
        <f t="shared" si="22"/>
        <v>24792</v>
      </c>
      <c r="AA232" s="7">
        <f t="shared" si="23"/>
        <v>89199</v>
      </c>
    </row>
    <row r="233" spans="9:28" x14ac:dyDescent="0.2">
      <c r="I233">
        <f t="shared" si="25"/>
        <v>20</v>
      </c>
      <c r="O233" s="3"/>
      <c r="P233" s="6"/>
      <c r="Q233" s="7"/>
      <c r="R233" s="7"/>
      <c r="S233" s="7"/>
      <c r="T233">
        <v>232</v>
      </c>
      <c r="U233">
        <f>IF(メイン!$C$7&lt;system!I233,"",system!I233)</f>
        <v>20</v>
      </c>
      <c r="V233" s="3">
        <f t="shared" si="20"/>
        <v>49126</v>
      </c>
      <c r="W233" s="6">
        <f>IF(U233="","",VLOOKUP(U233,system!$A$2:$B$36,2,FALSE))</f>
        <v>1.55E-2</v>
      </c>
      <c r="X233" s="7">
        <f t="shared" si="21"/>
        <v>19105216</v>
      </c>
      <c r="Y233" s="7">
        <f>IF(U233="","",VLOOKUP(U233,system!$L$2:$Q$36,6,FALSE))</f>
        <v>113991</v>
      </c>
      <c r="Z233" s="7">
        <f t="shared" si="22"/>
        <v>24677</v>
      </c>
      <c r="AA233" s="7">
        <f t="shared" si="23"/>
        <v>89314</v>
      </c>
    </row>
    <row r="234" spans="9:28" x14ac:dyDescent="0.2">
      <c r="I234">
        <f t="shared" si="25"/>
        <v>20</v>
      </c>
      <c r="O234" s="3"/>
      <c r="P234" s="6"/>
      <c r="Q234" s="7"/>
      <c r="R234" s="7"/>
      <c r="S234" s="7"/>
      <c r="T234">
        <v>233</v>
      </c>
      <c r="U234">
        <f>IF(メイン!$C$7&lt;system!I234,"",system!I234)</f>
        <v>20</v>
      </c>
      <c r="V234" s="3">
        <f t="shared" si="20"/>
        <v>49157</v>
      </c>
      <c r="W234" s="6">
        <f>IF(U234="","",VLOOKUP(U234,system!$A$2:$B$36,2,FALSE))</f>
        <v>1.55E-2</v>
      </c>
      <c r="X234" s="7">
        <f t="shared" si="21"/>
        <v>19015902</v>
      </c>
      <c r="Y234" s="7">
        <f>IF(U234="","",VLOOKUP(U234,system!$L$2:$Q$36,6,FALSE))</f>
        <v>113991</v>
      </c>
      <c r="Z234" s="7">
        <f t="shared" si="22"/>
        <v>24562</v>
      </c>
      <c r="AA234" s="7">
        <f t="shared" si="23"/>
        <v>89429</v>
      </c>
    </row>
    <row r="235" spans="9:28" x14ac:dyDescent="0.2">
      <c r="I235">
        <f t="shared" si="25"/>
        <v>20</v>
      </c>
      <c r="O235" s="3"/>
      <c r="P235" s="6"/>
      <c r="Q235" s="7"/>
      <c r="R235" s="7"/>
      <c r="S235" s="7"/>
      <c r="T235">
        <v>234</v>
      </c>
      <c r="U235">
        <f>IF(メイン!$C$7&lt;system!I235,"",system!I235)</f>
        <v>20</v>
      </c>
      <c r="V235" s="3">
        <f t="shared" si="20"/>
        <v>49188</v>
      </c>
      <c r="W235" s="6">
        <f>IF(U235="","",VLOOKUP(U235,system!$A$2:$B$36,2,FALSE))</f>
        <v>1.55E-2</v>
      </c>
      <c r="X235" s="7">
        <f t="shared" si="21"/>
        <v>18926473</v>
      </c>
      <c r="Y235" s="7">
        <f>IF(U235="","",VLOOKUP(U235,system!$L$2:$Q$36,6,FALSE))</f>
        <v>113991</v>
      </c>
      <c r="Z235" s="7">
        <f t="shared" si="22"/>
        <v>24446</v>
      </c>
      <c r="AA235" s="7">
        <f t="shared" si="23"/>
        <v>89545</v>
      </c>
    </row>
    <row r="236" spans="9:28" x14ac:dyDescent="0.2">
      <c r="I236">
        <f t="shared" si="25"/>
        <v>20</v>
      </c>
      <c r="O236" s="3"/>
      <c r="P236" s="6"/>
      <c r="Q236" s="7"/>
      <c r="R236" s="7"/>
      <c r="S236" s="7"/>
      <c r="T236">
        <v>235</v>
      </c>
      <c r="U236">
        <f>IF(メイン!$C$7&lt;system!I236,"",system!I236)</f>
        <v>20</v>
      </c>
      <c r="V236" s="3">
        <f t="shared" si="20"/>
        <v>49218</v>
      </c>
      <c r="W236" s="6">
        <f>IF(U236="","",VLOOKUP(U236,system!$A$2:$B$36,2,FALSE))</f>
        <v>1.55E-2</v>
      </c>
      <c r="X236" s="7">
        <f t="shared" si="21"/>
        <v>18836928</v>
      </c>
      <c r="Y236" s="7">
        <f>IF(U236="","",VLOOKUP(U236,system!$L$2:$Q$36,6,FALSE))</f>
        <v>113991</v>
      </c>
      <c r="Z236" s="7">
        <f t="shared" si="22"/>
        <v>24331</v>
      </c>
      <c r="AA236" s="7">
        <f t="shared" si="23"/>
        <v>89660</v>
      </c>
    </row>
    <row r="237" spans="9:28" x14ac:dyDescent="0.2">
      <c r="I237">
        <f t="shared" si="25"/>
        <v>20</v>
      </c>
      <c r="O237" s="3"/>
      <c r="P237" s="6"/>
      <c r="Q237" s="7"/>
      <c r="R237" s="7"/>
      <c r="S237" s="7"/>
      <c r="T237">
        <v>236</v>
      </c>
      <c r="U237">
        <f>IF(メイン!$C$7&lt;system!I237,"",system!I237)</f>
        <v>20</v>
      </c>
      <c r="V237" s="3">
        <f t="shared" si="20"/>
        <v>49249</v>
      </c>
      <c r="W237" s="6">
        <f>IF(U237="","",VLOOKUP(U237,system!$A$2:$B$36,2,FALSE))</f>
        <v>1.55E-2</v>
      </c>
      <c r="X237" s="7">
        <f t="shared" si="21"/>
        <v>18747268</v>
      </c>
      <c r="Y237" s="7">
        <f>IF(U237="","",VLOOKUP(U237,system!$L$2:$Q$36,6,FALSE))</f>
        <v>113991</v>
      </c>
      <c r="Z237" s="7">
        <f t="shared" si="22"/>
        <v>24215</v>
      </c>
      <c r="AA237" s="7">
        <f t="shared" si="23"/>
        <v>89776</v>
      </c>
    </row>
    <row r="238" spans="9:28" x14ac:dyDescent="0.2">
      <c r="I238">
        <f t="shared" si="25"/>
        <v>20</v>
      </c>
      <c r="O238" s="3"/>
      <c r="P238" s="6"/>
      <c r="Q238" s="7"/>
      <c r="R238" s="7"/>
      <c r="S238" s="7"/>
      <c r="T238">
        <v>237</v>
      </c>
      <c r="U238">
        <f>IF(メイン!$C$7&lt;system!I238,"",system!I238)</f>
        <v>20</v>
      </c>
      <c r="V238" s="3">
        <f t="shared" si="20"/>
        <v>49279</v>
      </c>
      <c r="W238" s="6">
        <f>IF(U238="","",VLOOKUP(U238,system!$A$2:$B$36,2,FALSE))</f>
        <v>1.55E-2</v>
      </c>
      <c r="X238" s="7">
        <f t="shared" si="21"/>
        <v>18657492</v>
      </c>
      <c r="Y238" s="7">
        <f>IF(U238="","",VLOOKUP(U238,system!$L$2:$Q$36,6,FALSE))</f>
        <v>113991</v>
      </c>
      <c r="Z238" s="7">
        <f t="shared" si="22"/>
        <v>24099</v>
      </c>
      <c r="AA238" s="7">
        <f t="shared" si="23"/>
        <v>89892</v>
      </c>
    </row>
    <row r="239" spans="9:28" x14ac:dyDescent="0.2">
      <c r="I239">
        <f t="shared" si="25"/>
        <v>20</v>
      </c>
      <c r="O239" s="3"/>
      <c r="P239" s="6"/>
      <c r="Q239" s="7"/>
      <c r="R239" s="7"/>
      <c r="S239" s="7"/>
      <c r="T239">
        <v>238</v>
      </c>
      <c r="U239">
        <f>IF(メイン!$C$7&lt;system!I239,"",system!I239)</f>
        <v>20</v>
      </c>
      <c r="V239" s="3">
        <f t="shared" si="20"/>
        <v>49310</v>
      </c>
      <c r="W239" s="6">
        <f>IF(U239="","",VLOOKUP(U239,system!$A$2:$B$36,2,FALSE))</f>
        <v>1.55E-2</v>
      </c>
      <c r="X239" s="7">
        <f t="shared" si="21"/>
        <v>18567600</v>
      </c>
      <c r="Y239" s="7">
        <f>IF(U239="","",VLOOKUP(U239,system!$L$2:$Q$36,6,FALSE))</f>
        <v>113991</v>
      </c>
      <c r="Z239" s="7">
        <f t="shared" si="22"/>
        <v>23983</v>
      </c>
      <c r="AA239" s="7">
        <f t="shared" si="23"/>
        <v>90008</v>
      </c>
    </row>
    <row r="240" spans="9:28" x14ac:dyDescent="0.2">
      <c r="I240">
        <f t="shared" si="25"/>
        <v>20</v>
      </c>
      <c r="O240" s="3"/>
      <c r="P240" s="6"/>
      <c r="Q240" s="7"/>
      <c r="R240" s="7"/>
      <c r="S240" s="7"/>
      <c r="T240">
        <v>239</v>
      </c>
      <c r="U240">
        <f>IF(メイン!$C$7&lt;system!I240,"",system!I240)</f>
        <v>20</v>
      </c>
      <c r="V240" s="3">
        <f t="shared" si="20"/>
        <v>49341</v>
      </c>
      <c r="W240" s="6">
        <f>IF(U240="","",VLOOKUP(U240,system!$A$2:$B$36,2,FALSE))</f>
        <v>1.55E-2</v>
      </c>
      <c r="X240" s="7">
        <f t="shared" si="21"/>
        <v>18477592</v>
      </c>
      <c r="Y240" s="7">
        <f>IF(U240="","",VLOOKUP(U240,system!$L$2:$Q$36,6,FALSE))</f>
        <v>113991</v>
      </c>
      <c r="Z240" s="7">
        <f t="shared" si="22"/>
        <v>23866</v>
      </c>
      <c r="AA240" s="7">
        <f t="shared" si="23"/>
        <v>90125</v>
      </c>
    </row>
    <row r="241" spans="9:28" x14ac:dyDescent="0.2">
      <c r="I241">
        <f t="shared" si="25"/>
        <v>20</v>
      </c>
      <c r="O241" s="3"/>
      <c r="P241" s="6"/>
      <c r="Q241" s="7"/>
      <c r="R241" s="7"/>
      <c r="S241" s="7"/>
      <c r="T241">
        <v>240</v>
      </c>
      <c r="U241">
        <f>IF(メイン!$C$7&lt;system!I241,"",system!I241)</f>
        <v>20</v>
      </c>
      <c r="V241" s="3">
        <f t="shared" si="20"/>
        <v>49369</v>
      </c>
      <c r="W241" s="6">
        <f>IF(U241="","",VLOOKUP(U241,system!$A$2:$B$36,2,FALSE))</f>
        <v>1.55E-2</v>
      </c>
      <c r="X241" s="7">
        <f t="shared" si="21"/>
        <v>18387467</v>
      </c>
      <c r="Y241" s="7">
        <f>IF(U241="","",VLOOKUP(U241,system!$L$2:$Q$36,6,FALSE))</f>
        <v>113991</v>
      </c>
      <c r="Z241" s="7">
        <f t="shared" si="22"/>
        <v>23750</v>
      </c>
      <c r="AA241" s="7">
        <f t="shared" si="23"/>
        <v>90241</v>
      </c>
    </row>
    <row r="242" spans="9:28" x14ac:dyDescent="0.2">
      <c r="I242">
        <f t="shared" si="25"/>
        <v>21</v>
      </c>
      <c r="O242" s="3"/>
      <c r="P242" s="6"/>
      <c r="Q242" s="7"/>
      <c r="R242" s="7"/>
      <c r="S242" s="7"/>
      <c r="T242">
        <v>241</v>
      </c>
      <c r="U242">
        <f>IF(メイン!$C$7&lt;system!I242,"",system!I242)</f>
        <v>21</v>
      </c>
      <c r="V242" s="3">
        <f t="shared" si="20"/>
        <v>49400</v>
      </c>
      <c r="W242" s="6">
        <f>IF(U242="","",VLOOKUP(U242,system!$A$2:$B$36,2,FALSE))</f>
        <v>1.8499999999999999E-2</v>
      </c>
      <c r="X242" s="7">
        <f t="shared" si="21"/>
        <v>18297226</v>
      </c>
      <c r="Y242" s="7">
        <f>IF(U242="","",VLOOKUP(U242,system!$L$2:$Q$36,6,FALSE))</f>
        <v>116484</v>
      </c>
      <c r="Z242" s="7">
        <f t="shared" si="22"/>
        <v>28208</v>
      </c>
      <c r="AA242" s="7">
        <f t="shared" si="23"/>
        <v>88276</v>
      </c>
      <c r="AB242">
        <f>IF(X242="","",ROUND(system!$AJ$5/100*X242,-2))</f>
        <v>100100</v>
      </c>
    </row>
    <row r="243" spans="9:28" x14ac:dyDescent="0.2">
      <c r="I243">
        <f t="shared" si="25"/>
        <v>21</v>
      </c>
      <c r="O243" s="3"/>
      <c r="P243" s="6"/>
      <c r="Q243" s="7"/>
      <c r="R243" s="7"/>
      <c r="S243" s="7"/>
      <c r="T243">
        <v>242</v>
      </c>
      <c r="U243">
        <f>IF(メイン!$C$7&lt;system!I243,"",system!I243)</f>
        <v>21</v>
      </c>
      <c r="V243" s="3">
        <f t="shared" si="20"/>
        <v>49430</v>
      </c>
      <c r="W243" s="6">
        <f>IF(U243="","",VLOOKUP(U243,system!$A$2:$B$36,2,FALSE))</f>
        <v>1.8499999999999999E-2</v>
      </c>
      <c r="X243" s="7">
        <f t="shared" si="21"/>
        <v>18208950</v>
      </c>
      <c r="Y243" s="7">
        <f>IF(U243="","",VLOOKUP(U243,system!$L$2:$Q$36,6,FALSE))</f>
        <v>116484</v>
      </c>
      <c r="Z243" s="7">
        <f t="shared" si="22"/>
        <v>28072</v>
      </c>
      <c r="AA243" s="7">
        <f t="shared" si="23"/>
        <v>88412</v>
      </c>
    </row>
    <row r="244" spans="9:28" x14ac:dyDescent="0.2">
      <c r="I244">
        <f t="shared" si="25"/>
        <v>21</v>
      </c>
      <c r="O244" s="3"/>
      <c r="P244" s="6"/>
      <c r="Q244" s="7"/>
      <c r="R244" s="7"/>
      <c r="S244" s="7"/>
      <c r="T244">
        <v>243</v>
      </c>
      <c r="U244">
        <f>IF(メイン!$C$7&lt;system!I244,"",system!I244)</f>
        <v>21</v>
      </c>
      <c r="V244" s="3">
        <f t="shared" si="20"/>
        <v>49461</v>
      </c>
      <c r="W244" s="6">
        <f>IF(U244="","",VLOOKUP(U244,system!$A$2:$B$36,2,FALSE))</f>
        <v>1.8499999999999999E-2</v>
      </c>
      <c r="X244" s="7">
        <f t="shared" si="21"/>
        <v>18120538</v>
      </c>
      <c r="Y244" s="7">
        <f>IF(U244="","",VLOOKUP(U244,system!$L$2:$Q$36,6,FALSE))</f>
        <v>116484</v>
      </c>
      <c r="Z244" s="7">
        <f t="shared" si="22"/>
        <v>27935</v>
      </c>
      <c r="AA244" s="7">
        <f t="shared" si="23"/>
        <v>88549</v>
      </c>
    </row>
    <row r="245" spans="9:28" x14ac:dyDescent="0.2">
      <c r="I245">
        <f t="shared" si="25"/>
        <v>21</v>
      </c>
      <c r="O245" s="3"/>
      <c r="P245" s="6"/>
      <c r="Q245" s="7"/>
      <c r="R245" s="7"/>
      <c r="S245" s="7"/>
      <c r="T245">
        <v>244</v>
      </c>
      <c r="U245">
        <f>IF(メイン!$C$7&lt;system!I245,"",system!I245)</f>
        <v>21</v>
      </c>
      <c r="V245" s="3">
        <f t="shared" si="20"/>
        <v>49491</v>
      </c>
      <c r="W245" s="6">
        <f>IF(U245="","",VLOOKUP(U245,system!$A$2:$B$36,2,FALSE))</f>
        <v>1.8499999999999999E-2</v>
      </c>
      <c r="X245" s="7">
        <f t="shared" si="21"/>
        <v>18031989</v>
      </c>
      <c r="Y245" s="7">
        <f>IF(U245="","",VLOOKUP(U245,system!$L$2:$Q$36,6,FALSE))</f>
        <v>116484</v>
      </c>
      <c r="Z245" s="7">
        <f t="shared" si="22"/>
        <v>27799</v>
      </c>
      <c r="AA245" s="7">
        <f t="shared" si="23"/>
        <v>88685</v>
      </c>
    </row>
    <row r="246" spans="9:28" x14ac:dyDescent="0.2">
      <c r="I246">
        <f t="shared" si="25"/>
        <v>21</v>
      </c>
      <c r="O246" s="3"/>
      <c r="P246" s="6"/>
      <c r="Q246" s="7"/>
      <c r="R246" s="7"/>
      <c r="S246" s="7"/>
      <c r="T246">
        <v>245</v>
      </c>
      <c r="U246">
        <f>IF(メイン!$C$7&lt;system!I246,"",system!I246)</f>
        <v>21</v>
      </c>
      <c r="V246" s="3">
        <f t="shared" si="20"/>
        <v>49522</v>
      </c>
      <c r="W246" s="6">
        <f>IF(U246="","",VLOOKUP(U246,system!$A$2:$B$36,2,FALSE))</f>
        <v>1.8499999999999999E-2</v>
      </c>
      <c r="X246" s="7">
        <f t="shared" si="21"/>
        <v>17943304</v>
      </c>
      <c r="Y246" s="7">
        <f>IF(U246="","",VLOOKUP(U246,system!$L$2:$Q$36,6,FALSE))</f>
        <v>116484</v>
      </c>
      <c r="Z246" s="7">
        <f t="shared" si="22"/>
        <v>27662</v>
      </c>
      <c r="AA246" s="7">
        <f t="shared" si="23"/>
        <v>88822</v>
      </c>
    </row>
    <row r="247" spans="9:28" x14ac:dyDescent="0.2">
      <c r="I247">
        <f t="shared" si="25"/>
        <v>21</v>
      </c>
      <c r="O247" s="3"/>
      <c r="P247" s="6"/>
      <c r="Q247" s="7"/>
      <c r="R247" s="7"/>
      <c r="S247" s="7"/>
      <c r="T247">
        <v>246</v>
      </c>
      <c r="U247">
        <f>IF(メイン!$C$7&lt;system!I247,"",system!I247)</f>
        <v>21</v>
      </c>
      <c r="V247" s="3">
        <f t="shared" si="20"/>
        <v>49553</v>
      </c>
      <c r="W247" s="6">
        <f>IF(U247="","",VLOOKUP(U247,system!$A$2:$B$36,2,FALSE))</f>
        <v>1.8499999999999999E-2</v>
      </c>
      <c r="X247" s="7">
        <f t="shared" si="21"/>
        <v>17854482</v>
      </c>
      <c r="Y247" s="7">
        <f>IF(U247="","",VLOOKUP(U247,system!$L$2:$Q$36,6,FALSE))</f>
        <v>116484</v>
      </c>
      <c r="Z247" s="7">
        <f t="shared" si="22"/>
        <v>27525</v>
      </c>
      <c r="AA247" s="7">
        <f t="shared" si="23"/>
        <v>88959</v>
      </c>
    </row>
    <row r="248" spans="9:28" x14ac:dyDescent="0.2">
      <c r="I248">
        <f t="shared" si="25"/>
        <v>21</v>
      </c>
      <c r="O248" s="3"/>
      <c r="P248" s="6"/>
      <c r="Q248" s="7"/>
      <c r="R248" s="7"/>
      <c r="S248" s="7"/>
      <c r="T248">
        <v>247</v>
      </c>
      <c r="U248">
        <f>IF(メイン!$C$7&lt;system!I248,"",system!I248)</f>
        <v>21</v>
      </c>
      <c r="V248" s="3">
        <f t="shared" si="20"/>
        <v>49583</v>
      </c>
      <c r="W248" s="6">
        <f>IF(U248="","",VLOOKUP(U248,system!$A$2:$B$36,2,FALSE))</f>
        <v>1.8499999999999999E-2</v>
      </c>
      <c r="X248" s="7">
        <f t="shared" si="21"/>
        <v>17765523</v>
      </c>
      <c r="Y248" s="7">
        <f>IF(U248="","",VLOOKUP(U248,system!$L$2:$Q$36,6,FALSE))</f>
        <v>116484</v>
      </c>
      <c r="Z248" s="7">
        <f t="shared" si="22"/>
        <v>27388</v>
      </c>
      <c r="AA248" s="7">
        <f t="shared" si="23"/>
        <v>89096</v>
      </c>
    </row>
    <row r="249" spans="9:28" x14ac:dyDescent="0.2">
      <c r="I249">
        <f t="shared" si="25"/>
        <v>21</v>
      </c>
      <c r="O249" s="3"/>
      <c r="P249" s="6"/>
      <c r="Q249" s="7"/>
      <c r="R249" s="7"/>
      <c r="S249" s="7"/>
      <c r="T249">
        <v>248</v>
      </c>
      <c r="U249">
        <f>IF(メイン!$C$7&lt;system!I249,"",system!I249)</f>
        <v>21</v>
      </c>
      <c r="V249" s="3">
        <f t="shared" si="20"/>
        <v>49614</v>
      </c>
      <c r="W249" s="6">
        <f>IF(U249="","",VLOOKUP(U249,system!$A$2:$B$36,2,FALSE))</f>
        <v>1.8499999999999999E-2</v>
      </c>
      <c r="X249" s="7">
        <f t="shared" si="21"/>
        <v>17676427</v>
      </c>
      <c r="Y249" s="7">
        <f>IF(U249="","",VLOOKUP(U249,system!$L$2:$Q$36,6,FALSE))</f>
        <v>116484</v>
      </c>
      <c r="Z249" s="7">
        <f t="shared" si="22"/>
        <v>27251</v>
      </c>
      <c r="AA249" s="7">
        <f t="shared" si="23"/>
        <v>89233</v>
      </c>
    </row>
    <row r="250" spans="9:28" x14ac:dyDescent="0.2">
      <c r="I250">
        <f t="shared" si="25"/>
        <v>21</v>
      </c>
      <c r="O250" s="3"/>
      <c r="P250" s="6"/>
      <c r="Q250" s="7"/>
      <c r="R250" s="7"/>
      <c r="S250" s="7"/>
      <c r="T250">
        <v>249</v>
      </c>
      <c r="U250">
        <f>IF(メイン!$C$7&lt;system!I250,"",system!I250)</f>
        <v>21</v>
      </c>
      <c r="V250" s="3">
        <f t="shared" si="20"/>
        <v>49644</v>
      </c>
      <c r="W250" s="6">
        <f>IF(U250="","",VLOOKUP(U250,system!$A$2:$B$36,2,FALSE))</f>
        <v>1.8499999999999999E-2</v>
      </c>
      <c r="X250" s="7">
        <f t="shared" si="21"/>
        <v>17587194</v>
      </c>
      <c r="Y250" s="7">
        <f>IF(U250="","",VLOOKUP(U250,system!$L$2:$Q$36,6,FALSE))</f>
        <v>116484</v>
      </c>
      <c r="Z250" s="7">
        <f t="shared" si="22"/>
        <v>27113</v>
      </c>
      <c r="AA250" s="7">
        <f t="shared" si="23"/>
        <v>89371</v>
      </c>
    </row>
    <row r="251" spans="9:28" x14ac:dyDescent="0.2">
      <c r="I251">
        <f t="shared" si="25"/>
        <v>21</v>
      </c>
      <c r="O251" s="3"/>
      <c r="P251" s="6"/>
      <c r="Q251" s="7"/>
      <c r="R251" s="7"/>
      <c r="S251" s="7"/>
      <c r="T251">
        <v>250</v>
      </c>
      <c r="U251">
        <f>IF(メイン!$C$7&lt;system!I251,"",system!I251)</f>
        <v>21</v>
      </c>
      <c r="V251" s="3">
        <f t="shared" si="20"/>
        <v>49675</v>
      </c>
      <c r="W251" s="6">
        <f>IF(U251="","",VLOOKUP(U251,system!$A$2:$B$36,2,FALSE))</f>
        <v>1.8499999999999999E-2</v>
      </c>
      <c r="X251" s="7">
        <f t="shared" si="21"/>
        <v>17497823</v>
      </c>
      <c r="Y251" s="7">
        <f>IF(U251="","",VLOOKUP(U251,system!$L$2:$Q$36,6,FALSE))</f>
        <v>116484</v>
      </c>
      <c r="Z251" s="7">
        <f t="shared" si="22"/>
        <v>26975</v>
      </c>
      <c r="AA251" s="7">
        <f t="shared" si="23"/>
        <v>89509</v>
      </c>
    </row>
    <row r="252" spans="9:28" x14ac:dyDescent="0.2">
      <c r="I252">
        <f t="shared" si="25"/>
        <v>21</v>
      </c>
      <c r="O252" s="3"/>
      <c r="P252" s="6"/>
      <c r="Q252" s="7"/>
      <c r="R252" s="7"/>
      <c r="S252" s="7"/>
      <c r="T252">
        <v>251</v>
      </c>
      <c r="U252">
        <f>IF(メイン!$C$7&lt;system!I252,"",system!I252)</f>
        <v>21</v>
      </c>
      <c r="V252" s="3">
        <f t="shared" si="20"/>
        <v>49706</v>
      </c>
      <c r="W252" s="6">
        <f>IF(U252="","",VLOOKUP(U252,system!$A$2:$B$36,2,FALSE))</f>
        <v>1.8499999999999999E-2</v>
      </c>
      <c r="X252" s="7">
        <f t="shared" si="21"/>
        <v>17408314</v>
      </c>
      <c r="Y252" s="7">
        <f>IF(U252="","",VLOOKUP(U252,system!$L$2:$Q$36,6,FALSE))</f>
        <v>116484</v>
      </c>
      <c r="Z252" s="7">
        <f t="shared" si="22"/>
        <v>26837</v>
      </c>
      <c r="AA252" s="7">
        <f t="shared" si="23"/>
        <v>89647</v>
      </c>
    </row>
    <row r="253" spans="9:28" x14ac:dyDescent="0.2">
      <c r="I253">
        <f t="shared" si="25"/>
        <v>21</v>
      </c>
      <c r="O253" s="3"/>
      <c r="P253" s="6"/>
      <c r="Q253" s="7"/>
      <c r="R253" s="7"/>
      <c r="S253" s="7"/>
      <c r="T253">
        <v>252</v>
      </c>
      <c r="U253">
        <f>IF(メイン!$C$7&lt;system!I253,"",system!I253)</f>
        <v>21</v>
      </c>
      <c r="V253" s="3">
        <f t="shared" si="20"/>
        <v>49735</v>
      </c>
      <c r="W253" s="6">
        <f>IF(U253="","",VLOOKUP(U253,system!$A$2:$B$36,2,FALSE))</f>
        <v>1.8499999999999999E-2</v>
      </c>
      <c r="X253" s="7">
        <f t="shared" si="21"/>
        <v>17318667</v>
      </c>
      <c r="Y253" s="7">
        <f>IF(U253="","",VLOOKUP(U253,system!$L$2:$Q$36,6,FALSE))</f>
        <v>116484</v>
      </c>
      <c r="Z253" s="7">
        <f t="shared" si="22"/>
        <v>26699</v>
      </c>
      <c r="AA253" s="7">
        <f t="shared" si="23"/>
        <v>89785</v>
      </c>
    </row>
    <row r="254" spans="9:28" x14ac:dyDescent="0.2">
      <c r="I254">
        <f t="shared" si="25"/>
        <v>22</v>
      </c>
      <c r="O254" s="3"/>
      <c r="P254" s="6"/>
      <c r="Q254" s="7"/>
      <c r="R254" s="7"/>
      <c r="S254" s="7"/>
      <c r="T254">
        <v>253</v>
      </c>
      <c r="U254">
        <f>IF(メイン!$C$7&lt;system!I254,"",system!I254)</f>
        <v>22</v>
      </c>
      <c r="V254" s="3">
        <f t="shared" si="20"/>
        <v>49766</v>
      </c>
      <c r="W254" s="6">
        <f>IF(U254="","",VLOOKUP(U254,system!$A$2:$B$36,2,FALSE))</f>
        <v>1.8499999999999999E-2</v>
      </c>
      <c r="X254" s="7">
        <f t="shared" si="21"/>
        <v>17228882</v>
      </c>
      <c r="Y254" s="7">
        <f>IF(U254="","",VLOOKUP(U254,system!$L$2:$Q$36,6,FALSE))</f>
        <v>116484</v>
      </c>
      <c r="Z254" s="7">
        <f t="shared" si="22"/>
        <v>26561</v>
      </c>
      <c r="AA254" s="7">
        <f t="shared" si="23"/>
        <v>89923</v>
      </c>
      <c r="AB254">
        <f>IF(X254="","",ROUND(system!$AJ$5/100*X254,-2))</f>
        <v>94200</v>
      </c>
    </row>
    <row r="255" spans="9:28" x14ac:dyDescent="0.2">
      <c r="I255">
        <f t="shared" si="25"/>
        <v>22</v>
      </c>
      <c r="O255" s="3"/>
      <c r="P255" s="6"/>
      <c r="Q255" s="7"/>
      <c r="R255" s="7"/>
      <c r="S255" s="7"/>
      <c r="T255">
        <v>254</v>
      </c>
      <c r="U255">
        <f>IF(メイン!$C$7&lt;system!I255,"",system!I255)</f>
        <v>22</v>
      </c>
      <c r="V255" s="3">
        <f t="shared" si="20"/>
        <v>49796</v>
      </c>
      <c r="W255" s="6">
        <f>IF(U255="","",VLOOKUP(U255,system!$A$2:$B$36,2,FALSE))</f>
        <v>1.8499999999999999E-2</v>
      </c>
      <c r="X255" s="7">
        <f t="shared" si="21"/>
        <v>17138959</v>
      </c>
      <c r="Y255" s="7">
        <f>IF(U255="","",VLOOKUP(U255,system!$L$2:$Q$36,6,FALSE))</f>
        <v>116484</v>
      </c>
      <c r="Z255" s="7">
        <f t="shared" si="22"/>
        <v>26422</v>
      </c>
      <c r="AA255" s="7">
        <f t="shared" si="23"/>
        <v>90062</v>
      </c>
    </row>
    <row r="256" spans="9:28" x14ac:dyDescent="0.2">
      <c r="I256">
        <f t="shared" si="25"/>
        <v>22</v>
      </c>
      <c r="O256" s="3"/>
      <c r="P256" s="6"/>
      <c r="Q256" s="7"/>
      <c r="R256" s="7"/>
      <c r="S256" s="7"/>
      <c r="T256">
        <v>255</v>
      </c>
      <c r="U256">
        <f>IF(メイン!$C$7&lt;system!I256,"",system!I256)</f>
        <v>22</v>
      </c>
      <c r="V256" s="3">
        <f t="shared" si="20"/>
        <v>49827</v>
      </c>
      <c r="W256" s="6">
        <f>IF(U256="","",VLOOKUP(U256,system!$A$2:$B$36,2,FALSE))</f>
        <v>1.8499999999999999E-2</v>
      </c>
      <c r="X256" s="7">
        <f t="shared" si="21"/>
        <v>17048897</v>
      </c>
      <c r="Y256" s="7">
        <f>IF(U256="","",VLOOKUP(U256,system!$L$2:$Q$36,6,FALSE))</f>
        <v>116484</v>
      </c>
      <c r="Z256" s="7">
        <f t="shared" si="22"/>
        <v>26283</v>
      </c>
      <c r="AA256" s="7">
        <f t="shared" si="23"/>
        <v>90201</v>
      </c>
    </row>
    <row r="257" spans="9:28" x14ac:dyDescent="0.2">
      <c r="I257">
        <f t="shared" si="25"/>
        <v>22</v>
      </c>
      <c r="O257" s="3"/>
      <c r="P257" s="6"/>
      <c r="Q257" s="7"/>
      <c r="R257" s="7"/>
      <c r="S257" s="7"/>
      <c r="T257">
        <v>256</v>
      </c>
      <c r="U257">
        <f>IF(メイン!$C$7&lt;system!I257,"",system!I257)</f>
        <v>22</v>
      </c>
      <c r="V257" s="3">
        <f t="shared" si="20"/>
        <v>49857</v>
      </c>
      <c r="W257" s="6">
        <f>IF(U257="","",VLOOKUP(U257,system!$A$2:$B$36,2,FALSE))</f>
        <v>1.8499999999999999E-2</v>
      </c>
      <c r="X257" s="7">
        <f t="shared" si="21"/>
        <v>16958696</v>
      </c>
      <c r="Y257" s="7">
        <f>IF(U257="","",VLOOKUP(U257,system!$L$2:$Q$36,6,FALSE))</f>
        <v>116484</v>
      </c>
      <c r="Z257" s="7">
        <f t="shared" si="22"/>
        <v>26144</v>
      </c>
      <c r="AA257" s="7">
        <f t="shared" si="23"/>
        <v>90340</v>
      </c>
    </row>
    <row r="258" spans="9:28" x14ac:dyDescent="0.2">
      <c r="I258">
        <f t="shared" si="25"/>
        <v>22</v>
      </c>
      <c r="O258" s="3"/>
      <c r="P258" s="6"/>
      <c r="Q258" s="7"/>
      <c r="R258" s="7"/>
      <c r="S258" s="7"/>
      <c r="T258">
        <v>257</v>
      </c>
      <c r="U258">
        <f>IF(メイン!$C$7&lt;system!I258,"",system!I258)</f>
        <v>22</v>
      </c>
      <c r="V258" s="3">
        <f t="shared" si="20"/>
        <v>49888</v>
      </c>
      <c r="W258" s="6">
        <f>IF(U258="","",VLOOKUP(U258,system!$A$2:$B$36,2,FALSE))</f>
        <v>1.8499999999999999E-2</v>
      </c>
      <c r="X258" s="7">
        <f t="shared" si="21"/>
        <v>16868356</v>
      </c>
      <c r="Y258" s="7">
        <f>IF(U258="","",VLOOKUP(U258,system!$L$2:$Q$36,6,FALSE))</f>
        <v>116484</v>
      </c>
      <c r="Z258" s="7">
        <f t="shared" si="22"/>
        <v>26005</v>
      </c>
      <c r="AA258" s="7">
        <f t="shared" si="23"/>
        <v>90479</v>
      </c>
    </row>
    <row r="259" spans="9:28" x14ac:dyDescent="0.2">
      <c r="I259">
        <f t="shared" si="25"/>
        <v>22</v>
      </c>
      <c r="O259" s="3"/>
      <c r="P259" s="6"/>
      <c r="Q259" s="7"/>
      <c r="R259" s="7"/>
      <c r="S259" s="7"/>
      <c r="T259">
        <v>258</v>
      </c>
      <c r="U259">
        <f>IF(メイン!$C$7&lt;system!I259,"",system!I259)</f>
        <v>22</v>
      </c>
      <c r="V259" s="3">
        <f t="shared" si="20"/>
        <v>49919</v>
      </c>
      <c r="W259" s="6">
        <f>IF(U259="","",VLOOKUP(U259,system!$A$2:$B$36,2,FALSE))</f>
        <v>1.8499999999999999E-2</v>
      </c>
      <c r="X259" s="7">
        <f t="shared" si="21"/>
        <v>16777877</v>
      </c>
      <c r="Y259" s="7">
        <f>IF(U259="","",VLOOKUP(U259,system!$L$2:$Q$36,6,FALSE))</f>
        <v>116484</v>
      </c>
      <c r="Z259" s="7">
        <f t="shared" si="22"/>
        <v>25865</v>
      </c>
      <c r="AA259" s="7">
        <f t="shared" si="23"/>
        <v>90619</v>
      </c>
    </row>
    <row r="260" spans="9:28" x14ac:dyDescent="0.2">
      <c r="I260">
        <f t="shared" si="25"/>
        <v>22</v>
      </c>
      <c r="O260" s="3"/>
      <c r="P260" s="6"/>
      <c r="Q260" s="7"/>
      <c r="R260" s="7"/>
      <c r="S260" s="7"/>
      <c r="T260">
        <v>259</v>
      </c>
      <c r="U260">
        <f>IF(メイン!$C$7&lt;system!I260,"",system!I260)</f>
        <v>22</v>
      </c>
      <c r="V260" s="3">
        <f t="shared" ref="V260:V323" si="26">IF(U260="","",EDATE(V259,1))</f>
        <v>49949</v>
      </c>
      <c r="W260" s="6">
        <f>IF(U260="","",VLOOKUP(U260,system!$A$2:$B$36,2,FALSE))</f>
        <v>1.8499999999999999E-2</v>
      </c>
      <c r="X260" s="7">
        <f t="shared" ref="X260:X323" si="27">IF(U260="","",ROUNDDOWN(X259-AA259,0))</f>
        <v>16687258</v>
      </c>
      <c r="Y260" s="7">
        <f>IF(U260="","",VLOOKUP(U260,system!$L$2:$Q$36,6,FALSE))</f>
        <v>116484</v>
      </c>
      <c r="Z260" s="7">
        <f t="shared" ref="Z260:Z323" si="28">IF(U260="","",ROUNDDOWN(X260*W260/12,0))</f>
        <v>25726</v>
      </c>
      <c r="AA260" s="7">
        <f t="shared" ref="AA260:AA323" si="29">IF(U260="","",ROUNDDOWN(Y260-Z260,0))</f>
        <v>90758</v>
      </c>
    </row>
    <row r="261" spans="9:28" x14ac:dyDescent="0.2">
      <c r="I261">
        <f t="shared" si="25"/>
        <v>22</v>
      </c>
      <c r="O261" s="3"/>
      <c r="P261" s="6"/>
      <c r="Q261" s="7"/>
      <c r="R261" s="7"/>
      <c r="S261" s="7"/>
      <c r="T261">
        <v>260</v>
      </c>
      <c r="U261">
        <f>IF(メイン!$C$7&lt;system!I261,"",system!I261)</f>
        <v>22</v>
      </c>
      <c r="V261" s="3">
        <f t="shared" si="26"/>
        <v>49980</v>
      </c>
      <c r="W261" s="6">
        <f>IF(U261="","",VLOOKUP(U261,system!$A$2:$B$36,2,FALSE))</f>
        <v>1.8499999999999999E-2</v>
      </c>
      <c r="X261" s="7">
        <f t="shared" si="27"/>
        <v>16596500</v>
      </c>
      <c r="Y261" s="7">
        <f>IF(U261="","",VLOOKUP(U261,system!$L$2:$Q$36,6,FALSE))</f>
        <v>116484</v>
      </c>
      <c r="Z261" s="7">
        <f t="shared" si="28"/>
        <v>25586</v>
      </c>
      <c r="AA261" s="7">
        <f t="shared" si="29"/>
        <v>90898</v>
      </c>
    </row>
    <row r="262" spans="9:28" x14ac:dyDescent="0.2">
      <c r="I262">
        <f t="shared" si="25"/>
        <v>22</v>
      </c>
      <c r="O262" s="3"/>
      <c r="P262" s="6"/>
      <c r="Q262" s="7"/>
      <c r="R262" s="7"/>
      <c r="S262" s="7"/>
      <c r="T262">
        <v>261</v>
      </c>
      <c r="U262">
        <f>IF(メイン!$C$7&lt;system!I262,"",system!I262)</f>
        <v>22</v>
      </c>
      <c r="V262" s="3">
        <f t="shared" si="26"/>
        <v>50010</v>
      </c>
      <c r="W262" s="6">
        <f>IF(U262="","",VLOOKUP(U262,system!$A$2:$B$36,2,FALSE))</f>
        <v>1.8499999999999999E-2</v>
      </c>
      <c r="X262" s="7">
        <f t="shared" si="27"/>
        <v>16505602</v>
      </c>
      <c r="Y262" s="7">
        <f>IF(U262="","",VLOOKUP(U262,system!$L$2:$Q$36,6,FALSE))</f>
        <v>116484</v>
      </c>
      <c r="Z262" s="7">
        <f t="shared" si="28"/>
        <v>25446</v>
      </c>
      <c r="AA262" s="7">
        <f t="shared" si="29"/>
        <v>91038</v>
      </c>
    </row>
    <row r="263" spans="9:28" x14ac:dyDescent="0.2">
      <c r="I263">
        <f t="shared" si="25"/>
        <v>22</v>
      </c>
      <c r="O263" s="3"/>
      <c r="P263" s="6"/>
      <c r="Q263" s="7"/>
      <c r="R263" s="7"/>
      <c r="S263" s="7"/>
      <c r="T263">
        <v>262</v>
      </c>
      <c r="U263">
        <f>IF(メイン!$C$7&lt;system!I263,"",system!I263)</f>
        <v>22</v>
      </c>
      <c r="V263" s="3">
        <f t="shared" si="26"/>
        <v>50041</v>
      </c>
      <c r="W263" s="6">
        <f>IF(U263="","",VLOOKUP(U263,system!$A$2:$B$36,2,FALSE))</f>
        <v>1.8499999999999999E-2</v>
      </c>
      <c r="X263" s="7">
        <f t="shared" si="27"/>
        <v>16414564</v>
      </c>
      <c r="Y263" s="7">
        <f>IF(U263="","",VLOOKUP(U263,system!$L$2:$Q$36,6,FALSE))</f>
        <v>116484</v>
      </c>
      <c r="Z263" s="7">
        <f t="shared" si="28"/>
        <v>25305</v>
      </c>
      <c r="AA263" s="7">
        <f t="shared" si="29"/>
        <v>91179</v>
      </c>
    </row>
    <row r="264" spans="9:28" x14ac:dyDescent="0.2">
      <c r="I264">
        <f t="shared" si="25"/>
        <v>22</v>
      </c>
      <c r="O264" s="3"/>
      <c r="P264" s="6"/>
      <c r="Q264" s="7"/>
      <c r="R264" s="7"/>
      <c r="S264" s="7"/>
      <c r="T264">
        <v>263</v>
      </c>
      <c r="U264">
        <f>IF(メイン!$C$7&lt;system!I264,"",system!I264)</f>
        <v>22</v>
      </c>
      <c r="V264" s="3">
        <f t="shared" si="26"/>
        <v>50072</v>
      </c>
      <c r="W264" s="6">
        <f>IF(U264="","",VLOOKUP(U264,system!$A$2:$B$36,2,FALSE))</f>
        <v>1.8499999999999999E-2</v>
      </c>
      <c r="X264" s="7">
        <f t="shared" si="27"/>
        <v>16323385</v>
      </c>
      <c r="Y264" s="7">
        <f>IF(U264="","",VLOOKUP(U264,system!$L$2:$Q$36,6,FALSE))</f>
        <v>116484</v>
      </c>
      <c r="Z264" s="7">
        <f t="shared" si="28"/>
        <v>25165</v>
      </c>
      <c r="AA264" s="7">
        <f t="shared" si="29"/>
        <v>91319</v>
      </c>
    </row>
    <row r="265" spans="9:28" x14ac:dyDescent="0.2">
      <c r="I265">
        <f t="shared" si="25"/>
        <v>22</v>
      </c>
      <c r="O265" s="3"/>
      <c r="P265" s="6"/>
      <c r="Q265" s="7"/>
      <c r="R265" s="7"/>
      <c r="S265" s="7"/>
      <c r="T265">
        <v>264</v>
      </c>
      <c r="U265">
        <f>IF(メイン!$C$7&lt;system!I265,"",system!I265)</f>
        <v>22</v>
      </c>
      <c r="V265" s="3">
        <f t="shared" si="26"/>
        <v>50100</v>
      </c>
      <c r="W265" s="6">
        <f>IF(U265="","",VLOOKUP(U265,system!$A$2:$B$36,2,FALSE))</f>
        <v>1.8499999999999999E-2</v>
      </c>
      <c r="X265" s="7">
        <f t="shared" si="27"/>
        <v>16232066</v>
      </c>
      <c r="Y265" s="7">
        <f>IF(U265="","",VLOOKUP(U265,system!$L$2:$Q$36,6,FALSE))</f>
        <v>116484</v>
      </c>
      <c r="Z265" s="7">
        <f t="shared" si="28"/>
        <v>25024</v>
      </c>
      <c r="AA265" s="7">
        <f t="shared" si="29"/>
        <v>91460</v>
      </c>
    </row>
    <row r="266" spans="9:28" x14ac:dyDescent="0.2">
      <c r="I266">
        <f t="shared" si="25"/>
        <v>23</v>
      </c>
      <c r="O266" s="3"/>
      <c r="P266" s="6"/>
      <c r="Q266" s="7"/>
      <c r="R266" s="7"/>
      <c r="S266" s="7"/>
      <c r="T266">
        <v>265</v>
      </c>
      <c r="U266">
        <f>IF(メイン!$C$7&lt;system!I266,"",system!I266)</f>
        <v>23</v>
      </c>
      <c r="V266" s="3">
        <f t="shared" si="26"/>
        <v>50131</v>
      </c>
      <c r="W266" s="6">
        <f>IF(U266="","",VLOOKUP(U266,system!$A$2:$B$36,2,FALSE))</f>
        <v>1.8499999999999999E-2</v>
      </c>
      <c r="X266" s="7">
        <f t="shared" si="27"/>
        <v>16140606</v>
      </c>
      <c r="Y266" s="7">
        <f>IF(U266="","",VLOOKUP(U266,system!$L$2:$Q$36,6,FALSE))</f>
        <v>116484</v>
      </c>
      <c r="Z266" s="7">
        <f t="shared" si="28"/>
        <v>24883</v>
      </c>
      <c r="AA266" s="7">
        <f t="shared" si="29"/>
        <v>91601</v>
      </c>
      <c r="AB266">
        <f>IF(X266="","",ROUND(system!$AJ$5/100*X266,-2))</f>
        <v>88300</v>
      </c>
    </row>
    <row r="267" spans="9:28" x14ac:dyDescent="0.2">
      <c r="I267">
        <f t="shared" si="25"/>
        <v>23</v>
      </c>
      <c r="O267" s="3"/>
      <c r="P267" s="6"/>
      <c r="Q267" s="7"/>
      <c r="R267" s="7"/>
      <c r="S267" s="7"/>
      <c r="T267">
        <v>266</v>
      </c>
      <c r="U267">
        <f>IF(メイン!$C$7&lt;system!I267,"",system!I267)</f>
        <v>23</v>
      </c>
      <c r="V267" s="3">
        <f t="shared" si="26"/>
        <v>50161</v>
      </c>
      <c r="W267" s="6">
        <f>IF(U267="","",VLOOKUP(U267,system!$A$2:$B$36,2,FALSE))</f>
        <v>1.8499999999999999E-2</v>
      </c>
      <c r="X267" s="7">
        <f t="shared" si="27"/>
        <v>16049005</v>
      </c>
      <c r="Y267" s="7">
        <f>IF(U267="","",VLOOKUP(U267,system!$L$2:$Q$36,6,FALSE))</f>
        <v>116484</v>
      </c>
      <c r="Z267" s="7">
        <f t="shared" si="28"/>
        <v>24742</v>
      </c>
      <c r="AA267" s="7">
        <f t="shared" si="29"/>
        <v>91742</v>
      </c>
    </row>
    <row r="268" spans="9:28" x14ac:dyDescent="0.2">
      <c r="I268">
        <f t="shared" si="25"/>
        <v>23</v>
      </c>
      <c r="O268" s="3"/>
      <c r="P268" s="6"/>
      <c r="Q268" s="7"/>
      <c r="R268" s="7"/>
      <c r="S268" s="7"/>
      <c r="T268">
        <v>267</v>
      </c>
      <c r="U268">
        <f>IF(メイン!$C$7&lt;system!I268,"",system!I268)</f>
        <v>23</v>
      </c>
      <c r="V268" s="3">
        <f t="shared" si="26"/>
        <v>50192</v>
      </c>
      <c r="W268" s="6">
        <f>IF(U268="","",VLOOKUP(U268,system!$A$2:$B$36,2,FALSE))</f>
        <v>1.8499999999999999E-2</v>
      </c>
      <c r="X268" s="7">
        <f t="shared" si="27"/>
        <v>15957263</v>
      </c>
      <c r="Y268" s="7">
        <f>IF(U268="","",VLOOKUP(U268,system!$L$2:$Q$36,6,FALSE))</f>
        <v>116484</v>
      </c>
      <c r="Z268" s="7">
        <f t="shared" si="28"/>
        <v>24600</v>
      </c>
      <c r="AA268" s="7">
        <f t="shared" si="29"/>
        <v>91884</v>
      </c>
    </row>
    <row r="269" spans="9:28" x14ac:dyDescent="0.2">
      <c r="I269">
        <f t="shared" si="25"/>
        <v>23</v>
      </c>
      <c r="O269" s="3"/>
      <c r="P269" s="6"/>
      <c r="Q269" s="7"/>
      <c r="R269" s="7"/>
      <c r="S269" s="7"/>
      <c r="T269">
        <v>268</v>
      </c>
      <c r="U269">
        <f>IF(メイン!$C$7&lt;system!I269,"",system!I269)</f>
        <v>23</v>
      </c>
      <c r="V269" s="3">
        <f t="shared" si="26"/>
        <v>50222</v>
      </c>
      <c r="W269" s="6">
        <f>IF(U269="","",VLOOKUP(U269,system!$A$2:$B$36,2,FALSE))</f>
        <v>1.8499999999999999E-2</v>
      </c>
      <c r="X269" s="7">
        <f t="shared" si="27"/>
        <v>15865379</v>
      </c>
      <c r="Y269" s="7">
        <f>IF(U269="","",VLOOKUP(U269,system!$L$2:$Q$36,6,FALSE))</f>
        <v>116484</v>
      </c>
      <c r="Z269" s="7">
        <f t="shared" si="28"/>
        <v>24459</v>
      </c>
      <c r="AA269" s="7">
        <f t="shared" si="29"/>
        <v>92025</v>
      </c>
    </row>
    <row r="270" spans="9:28" x14ac:dyDescent="0.2">
      <c r="I270">
        <f t="shared" si="25"/>
        <v>23</v>
      </c>
      <c r="O270" s="3"/>
      <c r="P270" s="6"/>
      <c r="Q270" s="7"/>
      <c r="R270" s="7"/>
      <c r="S270" s="7"/>
      <c r="T270">
        <v>269</v>
      </c>
      <c r="U270">
        <f>IF(メイン!$C$7&lt;system!I270,"",system!I270)</f>
        <v>23</v>
      </c>
      <c r="V270" s="3">
        <f t="shared" si="26"/>
        <v>50253</v>
      </c>
      <c r="W270" s="6">
        <f>IF(U270="","",VLOOKUP(U270,system!$A$2:$B$36,2,FALSE))</f>
        <v>1.8499999999999999E-2</v>
      </c>
      <c r="X270" s="7">
        <f t="shared" si="27"/>
        <v>15773354</v>
      </c>
      <c r="Y270" s="7">
        <f>IF(U270="","",VLOOKUP(U270,system!$L$2:$Q$36,6,FALSE))</f>
        <v>116484</v>
      </c>
      <c r="Z270" s="7">
        <f t="shared" si="28"/>
        <v>24317</v>
      </c>
      <c r="AA270" s="7">
        <f t="shared" si="29"/>
        <v>92167</v>
      </c>
    </row>
    <row r="271" spans="9:28" x14ac:dyDescent="0.2">
      <c r="I271">
        <f t="shared" si="25"/>
        <v>23</v>
      </c>
      <c r="O271" s="3"/>
      <c r="P271" s="6"/>
      <c r="Q271" s="7"/>
      <c r="R271" s="7"/>
      <c r="S271" s="7"/>
      <c r="T271">
        <v>270</v>
      </c>
      <c r="U271">
        <f>IF(メイン!$C$7&lt;system!I271,"",system!I271)</f>
        <v>23</v>
      </c>
      <c r="V271" s="3">
        <f t="shared" si="26"/>
        <v>50284</v>
      </c>
      <c r="W271" s="6">
        <f>IF(U271="","",VLOOKUP(U271,system!$A$2:$B$36,2,FALSE))</f>
        <v>1.8499999999999999E-2</v>
      </c>
      <c r="X271" s="7">
        <f t="shared" si="27"/>
        <v>15681187</v>
      </c>
      <c r="Y271" s="7">
        <f>IF(U271="","",VLOOKUP(U271,system!$L$2:$Q$36,6,FALSE))</f>
        <v>116484</v>
      </c>
      <c r="Z271" s="7">
        <f t="shared" si="28"/>
        <v>24175</v>
      </c>
      <c r="AA271" s="7">
        <f t="shared" si="29"/>
        <v>92309</v>
      </c>
    </row>
    <row r="272" spans="9:28" x14ac:dyDescent="0.2">
      <c r="I272">
        <f t="shared" si="25"/>
        <v>23</v>
      </c>
      <c r="O272" s="3"/>
      <c r="P272" s="6"/>
      <c r="Q272" s="7"/>
      <c r="R272" s="7"/>
      <c r="S272" s="7"/>
      <c r="T272">
        <v>271</v>
      </c>
      <c r="U272">
        <f>IF(メイン!$C$7&lt;system!I272,"",system!I272)</f>
        <v>23</v>
      </c>
      <c r="V272" s="3">
        <f t="shared" si="26"/>
        <v>50314</v>
      </c>
      <c r="W272" s="6">
        <f>IF(U272="","",VLOOKUP(U272,system!$A$2:$B$36,2,FALSE))</f>
        <v>1.8499999999999999E-2</v>
      </c>
      <c r="X272" s="7">
        <f t="shared" si="27"/>
        <v>15588878</v>
      </c>
      <c r="Y272" s="7">
        <f>IF(U272="","",VLOOKUP(U272,system!$L$2:$Q$36,6,FALSE))</f>
        <v>116484</v>
      </c>
      <c r="Z272" s="7">
        <f t="shared" si="28"/>
        <v>24032</v>
      </c>
      <c r="AA272" s="7">
        <f t="shared" si="29"/>
        <v>92452</v>
      </c>
    </row>
    <row r="273" spans="9:28" x14ac:dyDescent="0.2">
      <c r="I273">
        <f t="shared" si="25"/>
        <v>23</v>
      </c>
      <c r="O273" s="3"/>
      <c r="P273" s="6"/>
      <c r="Q273" s="7"/>
      <c r="R273" s="7"/>
      <c r="S273" s="7"/>
      <c r="T273">
        <v>272</v>
      </c>
      <c r="U273">
        <f>IF(メイン!$C$7&lt;system!I273,"",system!I273)</f>
        <v>23</v>
      </c>
      <c r="V273" s="3">
        <f t="shared" si="26"/>
        <v>50345</v>
      </c>
      <c r="W273" s="6">
        <f>IF(U273="","",VLOOKUP(U273,system!$A$2:$B$36,2,FALSE))</f>
        <v>1.8499999999999999E-2</v>
      </c>
      <c r="X273" s="7">
        <f t="shared" si="27"/>
        <v>15496426</v>
      </c>
      <c r="Y273" s="7">
        <f>IF(U273="","",VLOOKUP(U273,system!$L$2:$Q$36,6,FALSE))</f>
        <v>116484</v>
      </c>
      <c r="Z273" s="7">
        <f t="shared" si="28"/>
        <v>23890</v>
      </c>
      <c r="AA273" s="7">
        <f t="shared" si="29"/>
        <v>92594</v>
      </c>
    </row>
    <row r="274" spans="9:28" x14ac:dyDescent="0.2">
      <c r="I274">
        <f t="shared" si="25"/>
        <v>23</v>
      </c>
      <c r="O274" s="3"/>
      <c r="P274" s="6"/>
      <c r="Q274" s="7"/>
      <c r="R274" s="7"/>
      <c r="S274" s="7"/>
      <c r="T274">
        <v>273</v>
      </c>
      <c r="U274">
        <f>IF(メイン!$C$7&lt;system!I274,"",system!I274)</f>
        <v>23</v>
      </c>
      <c r="V274" s="3">
        <f t="shared" si="26"/>
        <v>50375</v>
      </c>
      <c r="W274" s="6">
        <f>IF(U274="","",VLOOKUP(U274,system!$A$2:$B$36,2,FALSE))</f>
        <v>1.8499999999999999E-2</v>
      </c>
      <c r="X274" s="7">
        <f t="shared" si="27"/>
        <v>15403832</v>
      </c>
      <c r="Y274" s="7">
        <f>IF(U274="","",VLOOKUP(U274,system!$L$2:$Q$36,6,FALSE))</f>
        <v>116484</v>
      </c>
      <c r="Z274" s="7">
        <f t="shared" si="28"/>
        <v>23747</v>
      </c>
      <c r="AA274" s="7">
        <f t="shared" si="29"/>
        <v>92737</v>
      </c>
    </row>
    <row r="275" spans="9:28" x14ac:dyDescent="0.2">
      <c r="I275">
        <f t="shared" si="25"/>
        <v>23</v>
      </c>
      <c r="O275" s="3"/>
      <c r="P275" s="6"/>
      <c r="Q275" s="7"/>
      <c r="R275" s="7"/>
      <c r="S275" s="7"/>
      <c r="T275">
        <v>274</v>
      </c>
      <c r="U275">
        <f>IF(メイン!$C$7&lt;system!I275,"",system!I275)</f>
        <v>23</v>
      </c>
      <c r="V275" s="3">
        <f t="shared" si="26"/>
        <v>50406</v>
      </c>
      <c r="W275" s="6">
        <f>IF(U275="","",VLOOKUP(U275,system!$A$2:$B$36,2,FALSE))</f>
        <v>1.8499999999999999E-2</v>
      </c>
      <c r="X275" s="7">
        <f t="shared" si="27"/>
        <v>15311095</v>
      </c>
      <c r="Y275" s="7">
        <f>IF(U275="","",VLOOKUP(U275,system!$L$2:$Q$36,6,FALSE))</f>
        <v>116484</v>
      </c>
      <c r="Z275" s="7">
        <f t="shared" si="28"/>
        <v>23604</v>
      </c>
      <c r="AA275" s="7">
        <f t="shared" si="29"/>
        <v>92880</v>
      </c>
    </row>
    <row r="276" spans="9:28" x14ac:dyDescent="0.2">
      <c r="I276">
        <f t="shared" si="25"/>
        <v>23</v>
      </c>
      <c r="O276" s="3"/>
      <c r="P276" s="6"/>
      <c r="Q276" s="7"/>
      <c r="R276" s="7"/>
      <c r="S276" s="7"/>
      <c r="T276">
        <v>275</v>
      </c>
      <c r="U276">
        <f>IF(メイン!$C$7&lt;system!I276,"",system!I276)</f>
        <v>23</v>
      </c>
      <c r="V276" s="3">
        <f t="shared" si="26"/>
        <v>50437</v>
      </c>
      <c r="W276" s="6">
        <f>IF(U276="","",VLOOKUP(U276,system!$A$2:$B$36,2,FALSE))</f>
        <v>1.8499999999999999E-2</v>
      </c>
      <c r="X276" s="7">
        <f t="shared" si="27"/>
        <v>15218215</v>
      </c>
      <c r="Y276" s="7">
        <f>IF(U276="","",VLOOKUP(U276,system!$L$2:$Q$36,6,FALSE))</f>
        <v>116484</v>
      </c>
      <c r="Z276" s="7">
        <f t="shared" si="28"/>
        <v>23461</v>
      </c>
      <c r="AA276" s="7">
        <f t="shared" si="29"/>
        <v>93023</v>
      </c>
    </row>
    <row r="277" spans="9:28" x14ac:dyDescent="0.2">
      <c r="I277">
        <f t="shared" si="25"/>
        <v>23</v>
      </c>
      <c r="O277" s="3"/>
      <c r="P277" s="6"/>
      <c r="Q277" s="7"/>
      <c r="R277" s="7"/>
      <c r="S277" s="7"/>
      <c r="T277">
        <v>276</v>
      </c>
      <c r="U277">
        <f>IF(メイン!$C$7&lt;system!I277,"",system!I277)</f>
        <v>23</v>
      </c>
      <c r="V277" s="3">
        <f t="shared" si="26"/>
        <v>50465</v>
      </c>
      <c r="W277" s="6">
        <f>IF(U277="","",VLOOKUP(U277,system!$A$2:$B$36,2,FALSE))</f>
        <v>1.8499999999999999E-2</v>
      </c>
      <c r="X277" s="7">
        <f t="shared" si="27"/>
        <v>15125192</v>
      </c>
      <c r="Y277" s="7">
        <f>IF(U277="","",VLOOKUP(U277,system!$L$2:$Q$36,6,FALSE))</f>
        <v>116484</v>
      </c>
      <c r="Z277" s="7">
        <f t="shared" si="28"/>
        <v>23318</v>
      </c>
      <c r="AA277" s="7">
        <f t="shared" si="29"/>
        <v>93166</v>
      </c>
    </row>
    <row r="278" spans="9:28" x14ac:dyDescent="0.2">
      <c r="I278">
        <f t="shared" si="25"/>
        <v>24</v>
      </c>
      <c r="O278" s="3"/>
      <c r="P278" s="6"/>
      <c r="Q278" s="7"/>
      <c r="R278" s="7"/>
      <c r="S278" s="7"/>
      <c r="T278">
        <v>277</v>
      </c>
      <c r="U278">
        <f>IF(メイン!$C$7&lt;system!I278,"",system!I278)</f>
        <v>24</v>
      </c>
      <c r="V278" s="3">
        <f t="shared" si="26"/>
        <v>50496</v>
      </c>
      <c r="W278" s="6">
        <f>IF(U278="","",VLOOKUP(U278,system!$A$2:$B$36,2,FALSE))</f>
        <v>1.8499999999999999E-2</v>
      </c>
      <c r="X278" s="7">
        <f t="shared" si="27"/>
        <v>15032026</v>
      </c>
      <c r="Y278" s="7">
        <f>IF(U278="","",VLOOKUP(U278,system!$L$2:$Q$36,6,FALSE))</f>
        <v>116484</v>
      </c>
      <c r="Z278" s="7">
        <f t="shared" si="28"/>
        <v>23174</v>
      </c>
      <c r="AA278" s="7">
        <f t="shared" si="29"/>
        <v>93310</v>
      </c>
      <c r="AB278">
        <f>IF(X278="","",ROUND(system!$AJ$5/100*X278,-2))</f>
        <v>82200</v>
      </c>
    </row>
    <row r="279" spans="9:28" x14ac:dyDescent="0.2">
      <c r="I279">
        <f t="shared" si="25"/>
        <v>24</v>
      </c>
      <c r="O279" s="3"/>
      <c r="P279" s="6"/>
      <c r="Q279" s="7"/>
      <c r="R279" s="7"/>
      <c r="S279" s="7"/>
      <c r="T279">
        <v>278</v>
      </c>
      <c r="U279">
        <f>IF(メイン!$C$7&lt;system!I279,"",system!I279)</f>
        <v>24</v>
      </c>
      <c r="V279" s="3">
        <f t="shared" si="26"/>
        <v>50526</v>
      </c>
      <c r="W279" s="6">
        <f>IF(U279="","",VLOOKUP(U279,system!$A$2:$B$36,2,FALSE))</f>
        <v>1.8499999999999999E-2</v>
      </c>
      <c r="X279" s="7">
        <f t="shared" si="27"/>
        <v>14938716</v>
      </c>
      <c r="Y279" s="7">
        <f>IF(U279="","",VLOOKUP(U279,system!$L$2:$Q$36,6,FALSE))</f>
        <v>116484</v>
      </c>
      <c r="Z279" s="7">
        <f t="shared" si="28"/>
        <v>23030</v>
      </c>
      <c r="AA279" s="7">
        <f t="shared" si="29"/>
        <v>93454</v>
      </c>
    </row>
    <row r="280" spans="9:28" x14ac:dyDescent="0.2">
      <c r="I280">
        <f t="shared" si="25"/>
        <v>24</v>
      </c>
      <c r="O280" s="3"/>
      <c r="P280" s="6"/>
      <c r="Q280" s="7"/>
      <c r="R280" s="7"/>
      <c r="S280" s="7"/>
      <c r="T280">
        <v>279</v>
      </c>
      <c r="U280">
        <f>IF(メイン!$C$7&lt;system!I280,"",system!I280)</f>
        <v>24</v>
      </c>
      <c r="V280" s="3">
        <f t="shared" si="26"/>
        <v>50557</v>
      </c>
      <c r="W280" s="6">
        <f>IF(U280="","",VLOOKUP(U280,system!$A$2:$B$36,2,FALSE))</f>
        <v>1.8499999999999999E-2</v>
      </c>
      <c r="X280" s="7">
        <f t="shared" si="27"/>
        <v>14845262</v>
      </c>
      <c r="Y280" s="7">
        <f>IF(U280="","",VLOOKUP(U280,system!$L$2:$Q$36,6,FALSE))</f>
        <v>116484</v>
      </c>
      <c r="Z280" s="7">
        <f t="shared" si="28"/>
        <v>22886</v>
      </c>
      <c r="AA280" s="7">
        <f t="shared" si="29"/>
        <v>93598</v>
      </c>
    </row>
    <row r="281" spans="9:28" x14ac:dyDescent="0.2">
      <c r="I281">
        <f t="shared" si="25"/>
        <v>24</v>
      </c>
      <c r="O281" s="3"/>
      <c r="P281" s="6"/>
      <c r="Q281" s="7"/>
      <c r="R281" s="7"/>
      <c r="S281" s="7"/>
      <c r="T281">
        <v>280</v>
      </c>
      <c r="U281">
        <f>IF(メイン!$C$7&lt;system!I281,"",system!I281)</f>
        <v>24</v>
      </c>
      <c r="V281" s="3">
        <f t="shared" si="26"/>
        <v>50587</v>
      </c>
      <c r="W281" s="6">
        <f>IF(U281="","",VLOOKUP(U281,system!$A$2:$B$36,2,FALSE))</f>
        <v>1.8499999999999999E-2</v>
      </c>
      <c r="X281" s="7">
        <f t="shared" si="27"/>
        <v>14751664</v>
      </c>
      <c r="Y281" s="7">
        <f>IF(U281="","",VLOOKUP(U281,system!$L$2:$Q$36,6,FALSE))</f>
        <v>116484</v>
      </c>
      <c r="Z281" s="7">
        <f t="shared" si="28"/>
        <v>22742</v>
      </c>
      <c r="AA281" s="7">
        <f t="shared" si="29"/>
        <v>93742</v>
      </c>
    </row>
    <row r="282" spans="9:28" x14ac:dyDescent="0.2">
      <c r="I282">
        <f t="shared" si="25"/>
        <v>24</v>
      </c>
      <c r="O282" s="3"/>
      <c r="P282" s="6"/>
      <c r="Q282" s="7"/>
      <c r="R282" s="7"/>
      <c r="S282" s="7"/>
      <c r="T282">
        <v>281</v>
      </c>
      <c r="U282">
        <f>IF(メイン!$C$7&lt;system!I282,"",system!I282)</f>
        <v>24</v>
      </c>
      <c r="V282" s="3">
        <f t="shared" si="26"/>
        <v>50618</v>
      </c>
      <c r="W282" s="6">
        <f>IF(U282="","",VLOOKUP(U282,system!$A$2:$B$36,2,FALSE))</f>
        <v>1.8499999999999999E-2</v>
      </c>
      <c r="X282" s="7">
        <f t="shared" si="27"/>
        <v>14657922</v>
      </c>
      <c r="Y282" s="7">
        <f>IF(U282="","",VLOOKUP(U282,system!$L$2:$Q$36,6,FALSE))</f>
        <v>116484</v>
      </c>
      <c r="Z282" s="7">
        <f t="shared" si="28"/>
        <v>22597</v>
      </c>
      <c r="AA282" s="7">
        <f t="shared" si="29"/>
        <v>93887</v>
      </c>
    </row>
    <row r="283" spans="9:28" x14ac:dyDescent="0.2">
      <c r="I283">
        <f t="shared" ref="I283:I346" si="30">I271+1</f>
        <v>24</v>
      </c>
      <c r="O283" s="3"/>
      <c r="P283" s="6"/>
      <c r="Q283" s="7"/>
      <c r="R283" s="7"/>
      <c r="S283" s="7"/>
      <c r="T283">
        <v>282</v>
      </c>
      <c r="U283">
        <f>IF(メイン!$C$7&lt;system!I283,"",system!I283)</f>
        <v>24</v>
      </c>
      <c r="V283" s="3">
        <f t="shared" si="26"/>
        <v>50649</v>
      </c>
      <c r="W283" s="6">
        <f>IF(U283="","",VLOOKUP(U283,system!$A$2:$B$36,2,FALSE))</f>
        <v>1.8499999999999999E-2</v>
      </c>
      <c r="X283" s="7">
        <f t="shared" si="27"/>
        <v>14564035</v>
      </c>
      <c r="Y283" s="7">
        <f>IF(U283="","",VLOOKUP(U283,system!$L$2:$Q$36,6,FALSE))</f>
        <v>116484</v>
      </c>
      <c r="Z283" s="7">
        <f t="shared" si="28"/>
        <v>22452</v>
      </c>
      <c r="AA283" s="7">
        <f t="shared" si="29"/>
        <v>94032</v>
      </c>
    </row>
    <row r="284" spans="9:28" x14ac:dyDescent="0.2">
      <c r="I284">
        <f t="shared" si="30"/>
        <v>24</v>
      </c>
      <c r="O284" s="3"/>
      <c r="P284" s="6"/>
      <c r="Q284" s="7"/>
      <c r="R284" s="7"/>
      <c r="S284" s="7"/>
      <c r="T284">
        <v>283</v>
      </c>
      <c r="U284">
        <f>IF(メイン!$C$7&lt;system!I284,"",system!I284)</f>
        <v>24</v>
      </c>
      <c r="V284" s="3">
        <f t="shared" si="26"/>
        <v>50679</v>
      </c>
      <c r="W284" s="6">
        <f>IF(U284="","",VLOOKUP(U284,system!$A$2:$B$36,2,FALSE))</f>
        <v>1.8499999999999999E-2</v>
      </c>
      <c r="X284" s="7">
        <f t="shared" si="27"/>
        <v>14470003</v>
      </c>
      <c r="Y284" s="7">
        <f>IF(U284="","",VLOOKUP(U284,system!$L$2:$Q$36,6,FALSE))</f>
        <v>116484</v>
      </c>
      <c r="Z284" s="7">
        <f t="shared" si="28"/>
        <v>22307</v>
      </c>
      <c r="AA284" s="7">
        <f t="shared" si="29"/>
        <v>94177</v>
      </c>
    </row>
    <row r="285" spans="9:28" x14ac:dyDescent="0.2">
      <c r="I285">
        <f t="shared" si="30"/>
        <v>24</v>
      </c>
      <c r="O285" s="3"/>
      <c r="P285" s="6"/>
      <c r="Q285" s="7"/>
      <c r="R285" s="7"/>
      <c r="S285" s="7"/>
      <c r="T285">
        <v>284</v>
      </c>
      <c r="U285">
        <f>IF(メイン!$C$7&lt;system!I285,"",system!I285)</f>
        <v>24</v>
      </c>
      <c r="V285" s="3">
        <f t="shared" si="26"/>
        <v>50710</v>
      </c>
      <c r="W285" s="6">
        <f>IF(U285="","",VLOOKUP(U285,system!$A$2:$B$36,2,FALSE))</f>
        <v>1.8499999999999999E-2</v>
      </c>
      <c r="X285" s="7">
        <f t="shared" si="27"/>
        <v>14375826</v>
      </c>
      <c r="Y285" s="7">
        <f>IF(U285="","",VLOOKUP(U285,system!$L$2:$Q$36,6,FALSE))</f>
        <v>116484</v>
      </c>
      <c r="Z285" s="7">
        <f t="shared" si="28"/>
        <v>22162</v>
      </c>
      <c r="AA285" s="7">
        <f t="shared" si="29"/>
        <v>94322</v>
      </c>
    </row>
    <row r="286" spans="9:28" x14ac:dyDescent="0.2">
      <c r="I286">
        <f t="shared" si="30"/>
        <v>24</v>
      </c>
      <c r="O286" s="3"/>
      <c r="P286" s="6"/>
      <c r="Q286" s="7"/>
      <c r="R286" s="7"/>
      <c r="S286" s="7"/>
      <c r="T286">
        <v>285</v>
      </c>
      <c r="U286">
        <f>IF(メイン!$C$7&lt;system!I286,"",system!I286)</f>
        <v>24</v>
      </c>
      <c r="V286" s="3">
        <f t="shared" si="26"/>
        <v>50740</v>
      </c>
      <c r="W286" s="6">
        <f>IF(U286="","",VLOOKUP(U286,system!$A$2:$B$36,2,FALSE))</f>
        <v>1.8499999999999999E-2</v>
      </c>
      <c r="X286" s="7">
        <f t="shared" si="27"/>
        <v>14281504</v>
      </c>
      <c r="Y286" s="7">
        <f>IF(U286="","",VLOOKUP(U286,system!$L$2:$Q$36,6,FALSE))</f>
        <v>116484</v>
      </c>
      <c r="Z286" s="7">
        <f t="shared" si="28"/>
        <v>22017</v>
      </c>
      <c r="AA286" s="7">
        <f t="shared" si="29"/>
        <v>94467</v>
      </c>
    </row>
    <row r="287" spans="9:28" x14ac:dyDescent="0.2">
      <c r="I287">
        <f t="shared" si="30"/>
        <v>24</v>
      </c>
      <c r="O287" s="3"/>
      <c r="P287" s="6"/>
      <c r="Q287" s="7"/>
      <c r="R287" s="7"/>
      <c r="S287" s="7"/>
      <c r="T287">
        <v>286</v>
      </c>
      <c r="U287">
        <f>IF(メイン!$C$7&lt;system!I287,"",system!I287)</f>
        <v>24</v>
      </c>
      <c r="V287" s="3">
        <f t="shared" si="26"/>
        <v>50771</v>
      </c>
      <c r="W287" s="6">
        <f>IF(U287="","",VLOOKUP(U287,system!$A$2:$B$36,2,FALSE))</f>
        <v>1.8499999999999999E-2</v>
      </c>
      <c r="X287" s="7">
        <f t="shared" si="27"/>
        <v>14187037</v>
      </c>
      <c r="Y287" s="7">
        <f>IF(U287="","",VLOOKUP(U287,system!$L$2:$Q$36,6,FALSE))</f>
        <v>116484</v>
      </c>
      <c r="Z287" s="7">
        <f t="shared" si="28"/>
        <v>21871</v>
      </c>
      <c r="AA287" s="7">
        <f t="shared" si="29"/>
        <v>94613</v>
      </c>
    </row>
    <row r="288" spans="9:28" x14ac:dyDescent="0.2">
      <c r="I288">
        <f t="shared" si="30"/>
        <v>24</v>
      </c>
      <c r="O288" s="3"/>
      <c r="P288" s="6"/>
      <c r="Q288" s="7"/>
      <c r="R288" s="7"/>
      <c r="S288" s="7"/>
      <c r="T288">
        <v>287</v>
      </c>
      <c r="U288">
        <f>IF(メイン!$C$7&lt;system!I288,"",system!I288)</f>
        <v>24</v>
      </c>
      <c r="V288" s="3">
        <f t="shared" si="26"/>
        <v>50802</v>
      </c>
      <c r="W288" s="6">
        <f>IF(U288="","",VLOOKUP(U288,system!$A$2:$B$36,2,FALSE))</f>
        <v>1.8499999999999999E-2</v>
      </c>
      <c r="X288" s="7">
        <f t="shared" si="27"/>
        <v>14092424</v>
      </c>
      <c r="Y288" s="7">
        <f>IF(U288="","",VLOOKUP(U288,system!$L$2:$Q$36,6,FALSE))</f>
        <v>116484</v>
      </c>
      <c r="Z288" s="7">
        <f t="shared" si="28"/>
        <v>21725</v>
      </c>
      <c r="AA288" s="7">
        <f t="shared" si="29"/>
        <v>94759</v>
      </c>
    </row>
    <row r="289" spans="9:28" x14ac:dyDescent="0.2">
      <c r="I289">
        <f t="shared" si="30"/>
        <v>24</v>
      </c>
      <c r="O289" s="3"/>
      <c r="P289" s="6"/>
      <c r="Q289" s="7"/>
      <c r="R289" s="7"/>
      <c r="S289" s="7"/>
      <c r="T289">
        <v>288</v>
      </c>
      <c r="U289">
        <f>IF(メイン!$C$7&lt;system!I289,"",system!I289)</f>
        <v>24</v>
      </c>
      <c r="V289" s="3">
        <f t="shared" si="26"/>
        <v>50830</v>
      </c>
      <c r="W289" s="6">
        <f>IF(U289="","",VLOOKUP(U289,system!$A$2:$B$36,2,FALSE))</f>
        <v>1.8499999999999999E-2</v>
      </c>
      <c r="X289" s="7">
        <f t="shared" si="27"/>
        <v>13997665</v>
      </c>
      <c r="Y289" s="7">
        <f>IF(U289="","",VLOOKUP(U289,system!$L$2:$Q$36,6,FALSE))</f>
        <v>116484</v>
      </c>
      <c r="Z289" s="7">
        <f t="shared" si="28"/>
        <v>21579</v>
      </c>
      <c r="AA289" s="7">
        <f t="shared" si="29"/>
        <v>94905</v>
      </c>
    </row>
    <row r="290" spans="9:28" x14ac:dyDescent="0.2">
      <c r="I290">
        <f t="shared" si="30"/>
        <v>25</v>
      </c>
      <c r="O290" s="3"/>
      <c r="P290" s="6"/>
      <c r="Q290" s="7"/>
      <c r="R290" s="7"/>
      <c r="S290" s="7"/>
      <c r="T290">
        <v>289</v>
      </c>
      <c r="U290">
        <f>IF(メイン!$C$7&lt;system!I290,"",system!I290)</f>
        <v>25</v>
      </c>
      <c r="V290" s="3">
        <f t="shared" si="26"/>
        <v>50861</v>
      </c>
      <c r="W290" s="6">
        <f>IF(U290="","",VLOOKUP(U290,system!$A$2:$B$36,2,FALSE))</f>
        <v>1.8499999999999999E-2</v>
      </c>
      <c r="X290" s="7">
        <f t="shared" si="27"/>
        <v>13902760</v>
      </c>
      <c r="Y290" s="7">
        <f>IF(U290="","",VLOOKUP(U290,system!$L$2:$Q$36,6,FALSE))</f>
        <v>116484</v>
      </c>
      <c r="Z290" s="7">
        <f t="shared" si="28"/>
        <v>21433</v>
      </c>
      <c r="AA290" s="7">
        <f t="shared" si="29"/>
        <v>95051</v>
      </c>
      <c r="AB290">
        <f>IF(X290="","",ROUND(system!$AJ$5/100*X290,-2))</f>
        <v>76000</v>
      </c>
    </row>
    <row r="291" spans="9:28" x14ac:dyDescent="0.2">
      <c r="I291">
        <f t="shared" si="30"/>
        <v>25</v>
      </c>
      <c r="O291" s="3"/>
      <c r="P291" s="6"/>
      <c r="Q291" s="7"/>
      <c r="R291" s="7"/>
      <c r="S291" s="7"/>
      <c r="T291">
        <v>290</v>
      </c>
      <c r="U291">
        <f>IF(メイン!$C$7&lt;system!I291,"",system!I291)</f>
        <v>25</v>
      </c>
      <c r="V291" s="3">
        <f t="shared" si="26"/>
        <v>50891</v>
      </c>
      <c r="W291" s="6">
        <f>IF(U291="","",VLOOKUP(U291,system!$A$2:$B$36,2,FALSE))</f>
        <v>1.8499999999999999E-2</v>
      </c>
      <c r="X291" s="7">
        <f t="shared" si="27"/>
        <v>13807709</v>
      </c>
      <c r="Y291" s="7">
        <f>IF(U291="","",VLOOKUP(U291,system!$L$2:$Q$36,6,FALSE))</f>
        <v>116484</v>
      </c>
      <c r="Z291" s="7">
        <f t="shared" si="28"/>
        <v>21286</v>
      </c>
      <c r="AA291" s="7">
        <f t="shared" si="29"/>
        <v>95198</v>
      </c>
    </row>
    <row r="292" spans="9:28" x14ac:dyDescent="0.2">
      <c r="I292">
        <f t="shared" si="30"/>
        <v>25</v>
      </c>
      <c r="O292" s="3"/>
      <c r="P292" s="6"/>
      <c r="Q292" s="7"/>
      <c r="R292" s="7"/>
      <c r="S292" s="7"/>
      <c r="T292">
        <v>291</v>
      </c>
      <c r="U292">
        <f>IF(メイン!$C$7&lt;system!I292,"",system!I292)</f>
        <v>25</v>
      </c>
      <c r="V292" s="3">
        <f t="shared" si="26"/>
        <v>50922</v>
      </c>
      <c r="W292" s="6">
        <f>IF(U292="","",VLOOKUP(U292,system!$A$2:$B$36,2,FALSE))</f>
        <v>1.8499999999999999E-2</v>
      </c>
      <c r="X292" s="7">
        <f t="shared" si="27"/>
        <v>13712511</v>
      </c>
      <c r="Y292" s="7">
        <f>IF(U292="","",VLOOKUP(U292,system!$L$2:$Q$36,6,FALSE))</f>
        <v>116484</v>
      </c>
      <c r="Z292" s="7">
        <f t="shared" si="28"/>
        <v>21140</v>
      </c>
      <c r="AA292" s="7">
        <f t="shared" si="29"/>
        <v>95344</v>
      </c>
    </row>
    <row r="293" spans="9:28" x14ac:dyDescent="0.2">
      <c r="I293">
        <f t="shared" si="30"/>
        <v>25</v>
      </c>
      <c r="O293" s="3"/>
      <c r="P293" s="6"/>
      <c r="Q293" s="7"/>
      <c r="R293" s="7"/>
      <c r="S293" s="7"/>
      <c r="T293">
        <v>292</v>
      </c>
      <c r="U293">
        <f>IF(メイン!$C$7&lt;system!I293,"",system!I293)</f>
        <v>25</v>
      </c>
      <c r="V293" s="3">
        <f t="shared" si="26"/>
        <v>50952</v>
      </c>
      <c r="W293" s="6">
        <f>IF(U293="","",VLOOKUP(U293,system!$A$2:$B$36,2,FALSE))</f>
        <v>1.8499999999999999E-2</v>
      </c>
      <c r="X293" s="7">
        <f t="shared" si="27"/>
        <v>13617167</v>
      </c>
      <c r="Y293" s="7">
        <f>IF(U293="","",VLOOKUP(U293,system!$L$2:$Q$36,6,FALSE))</f>
        <v>116484</v>
      </c>
      <c r="Z293" s="7">
        <f t="shared" si="28"/>
        <v>20993</v>
      </c>
      <c r="AA293" s="7">
        <f t="shared" si="29"/>
        <v>95491</v>
      </c>
    </row>
    <row r="294" spans="9:28" x14ac:dyDescent="0.2">
      <c r="I294">
        <f t="shared" si="30"/>
        <v>25</v>
      </c>
      <c r="O294" s="3"/>
      <c r="P294" s="6"/>
      <c r="Q294" s="7"/>
      <c r="R294" s="7"/>
      <c r="S294" s="7"/>
      <c r="T294">
        <v>293</v>
      </c>
      <c r="U294">
        <f>IF(メイン!$C$7&lt;system!I294,"",system!I294)</f>
        <v>25</v>
      </c>
      <c r="V294" s="3">
        <f t="shared" si="26"/>
        <v>50983</v>
      </c>
      <c r="W294" s="6">
        <f>IF(U294="","",VLOOKUP(U294,system!$A$2:$B$36,2,FALSE))</f>
        <v>1.8499999999999999E-2</v>
      </c>
      <c r="X294" s="7">
        <f t="shared" si="27"/>
        <v>13521676</v>
      </c>
      <c r="Y294" s="7">
        <f>IF(U294="","",VLOOKUP(U294,system!$L$2:$Q$36,6,FALSE))</f>
        <v>116484</v>
      </c>
      <c r="Z294" s="7">
        <f t="shared" si="28"/>
        <v>20845</v>
      </c>
      <c r="AA294" s="7">
        <f t="shared" si="29"/>
        <v>95639</v>
      </c>
    </row>
    <row r="295" spans="9:28" x14ac:dyDescent="0.2">
      <c r="I295">
        <f t="shared" si="30"/>
        <v>25</v>
      </c>
      <c r="O295" s="3"/>
      <c r="P295" s="6"/>
      <c r="Q295" s="7"/>
      <c r="R295" s="7"/>
      <c r="S295" s="7"/>
      <c r="T295">
        <v>294</v>
      </c>
      <c r="U295">
        <f>IF(メイン!$C$7&lt;system!I295,"",system!I295)</f>
        <v>25</v>
      </c>
      <c r="V295" s="3">
        <f t="shared" si="26"/>
        <v>51014</v>
      </c>
      <c r="W295" s="6">
        <f>IF(U295="","",VLOOKUP(U295,system!$A$2:$B$36,2,FALSE))</f>
        <v>1.8499999999999999E-2</v>
      </c>
      <c r="X295" s="7">
        <f t="shared" si="27"/>
        <v>13426037</v>
      </c>
      <c r="Y295" s="7">
        <f>IF(U295="","",VLOOKUP(U295,system!$L$2:$Q$36,6,FALSE))</f>
        <v>116484</v>
      </c>
      <c r="Z295" s="7">
        <f t="shared" si="28"/>
        <v>20698</v>
      </c>
      <c r="AA295" s="7">
        <f t="shared" si="29"/>
        <v>95786</v>
      </c>
    </row>
    <row r="296" spans="9:28" x14ac:dyDescent="0.2">
      <c r="I296">
        <f t="shared" si="30"/>
        <v>25</v>
      </c>
      <c r="O296" s="3"/>
      <c r="P296" s="6"/>
      <c r="Q296" s="7"/>
      <c r="R296" s="7"/>
      <c r="S296" s="7"/>
      <c r="T296">
        <v>295</v>
      </c>
      <c r="U296">
        <f>IF(メイン!$C$7&lt;system!I296,"",system!I296)</f>
        <v>25</v>
      </c>
      <c r="V296" s="3">
        <f t="shared" si="26"/>
        <v>51044</v>
      </c>
      <c r="W296" s="6">
        <f>IF(U296="","",VLOOKUP(U296,system!$A$2:$B$36,2,FALSE))</f>
        <v>1.8499999999999999E-2</v>
      </c>
      <c r="X296" s="7">
        <f t="shared" si="27"/>
        <v>13330251</v>
      </c>
      <c r="Y296" s="7">
        <f>IF(U296="","",VLOOKUP(U296,system!$L$2:$Q$36,6,FALSE))</f>
        <v>116484</v>
      </c>
      <c r="Z296" s="7">
        <f t="shared" si="28"/>
        <v>20550</v>
      </c>
      <c r="AA296" s="7">
        <f t="shared" si="29"/>
        <v>95934</v>
      </c>
    </row>
    <row r="297" spans="9:28" x14ac:dyDescent="0.2">
      <c r="I297">
        <f t="shared" si="30"/>
        <v>25</v>
      </c>
      <c r="O297" s="3"/>
      <c r="P297" s="6"/>
      <c r="Q297" s="7"/>
      <c r="R297" s="7"/>
      <c r="S297" s="7"/>
      <c r="T297">
        <v>296</v>
      </c>
      <c r="U297">
        <f>IF(メイン!$C$7&lt;system!I297,"",system!I297)</f>
        <v>25</v>
      </c>
      <c r="V297" s="3">
        <f t="shared" si="26"/>
        <v>51075</v>
      </c>
      <c r="W297" s="6">
        <f>IF(U297="","",VLOOKUP(U297,system!$A$2:$B$36,2,FALSE))</f>
        <v>1.8499999999999999E-2</v>
      </c>
      <c r="X297" s="7">
        <f t="shared" si="27"/>
        <v>13234317</v>
      </c>
      <c r="Y297" s="7">
        <f>IF(U297="","",VLOOKUP(U297,system!$L$2:$Q$36,6,FALSE))</f>
        <v>116484</v>
      </c>
      <c r="Z297" s="7">
        <f t="shared" si="28"/>
        <v>20402</v>
      </c>
      <c r="AA297" s="7">
        <f t="shared" si="29"/>
        <v>96082</v>
      </c>
    </row>
    <row r="298" spans="9:28" x14ac:dyDescent="0.2">
      <c r="I298">
        <f t="shared" si="30"/>
        <v>25</v>
      </c>
      <c r="O298" s="3"/>
      <c r="P298" s="6"/>
      <c r="Q298" s="7"/>
      <c r="R298" s="7"/>
      <c r="S298" s="7"/>
      <c r="T298">
        <v>297</v>
      </c>
      <c r="U298">
        <f>IF(メイン!$C$7&lt;system!I298,"",system!I298)</f>
        <v>25</v>
      </c>
      <c r="V298" s="3">
        <f t="shared" si="26"/>
        <v>51105</v>
      </c>
      <c r="W298" s="6">
        <f>IF(U298="","",VLOOKUP(U298,system!$A$2:$B$36,2,FALSE))</f>
        <v>1.8499999999999999E-2</v>
      </c>
      <c r="X298" s="7">
        <f t="shared" si="27"/>
        <v>13138235</v>
      </c>
      <c r="Y298" s="7">
        <f>IF(U298="","",VLOOKUP(U298,system!$L$2:$Q$36,6,FALSE))</f>
        <v>116484</v>
      </c>
      <c r="Z298" s="7">
        <f t="shared" si="28"/>
        <v>20254</v>
      </c>
      <c r="AA298" s="7">
        <f t="shared" si="29"/>
        <v>96230</v>
      </c>
    </row>
    <row r="299" spans="9:28" x14ac:dyDescent="0.2">
      <c r="I299">
        <f t="shared" si="30"/>
        <v>25</v>
      </c>
      <c r="O299" s="3"/>
      <c r="P299" s="6"/>
      <c r="Q299" s="7"/>
      <c r="R299" s="7"/>
      <c r="S299" s="7"/>
      <c r="T299">
        <v>298</v>
      </c>
      <c r="U299">
        <f>IF(メイン!$C$7&lt;system!I299,"",system!I299)</f>
        <v>25</v>
      </c>
      <c r="V299" s="3">
        <f t="shared" si="26"/>
        <v>51136</v>
      </c>
      <c r="W299" s="6">
        <f>IF(U299="","",VLOOKUP(U299,system!$A$2:$B$36,2,FALSE))</f>
        <v>1.8499999999999999E-2</v>
      </c>
      <c r="X299" s="7">
        <f t="shared" si="27"/>
        <v>13042005</v>
      </c>
      <c r="Y299" s="7">
        <f>IF(U299="","",VLOOKUP(U299,system!$L$2:$Q$36,6,FALSE))</f>
        <v>116484</v>
      </c>
      <c r="Z299" s="7">
        <f t="shared" si="28"/>
        <v>20106</v>
      </c>
      <c r="AA299" s="7">
        <f t="shared" si="29"/>
        <v>96378</v>
      </c>
    </row>
    <row r="300" spans="9:28" x14ac:dyDescent="0.2">
      <c r="I300">
        <f t="shared" si="30"/>
        <v>25</v>
      </c>
      <c r="O300" s="3"/>
      <c r="P300" s="6"/>
      <c r="Q300" s="7"/>
      <c r="R300" s="7"/>
      <c r="S300" s="7"/>
      <c r="T300">
        <v>299</v>
      </c>
      <c r="U300">
        <f>IF(メイン!$C$7&lt;system!I300,"",system!I300)</f>
        <v>25</v>
      </c>
      <c r="V300" s="3">
        <f t="shared" si="26"/>
        <v>51167</v>
      </c>
      <c r="W300" s="6">
        <f>IF(U300="","",VLOOKUP(U300,system!$A$2:$B$36,2,FALSE))</f>
        <v>1.8499999999999999E-2</v>
      </c>
      <c r="X300" s="7">
        <f t="shared" si="27"/>
        <v>12945627</v>
      </c>
      <c r="Y300" s="7">
        <f>IF(U300="","",VLOOKUP(U300,system!$L$2:$Q$36,6,FALSE))</f>
        <v>116484</v>
      </c>
      <c r="Z300" s="7">
        <f t="shared" si="28"/>
        <v>19957</v>
      </c>
      <c r="AA300" s="7">
        <f t="shared" si="29"/>
        <v>96527</v>
      </c>
    </row>
    <row r="301" spans="9:28" x14ac:dyDescent="0.2">
      <c r="I301">
        <f t="shared" si="30"/>
        <v>25</v>
      </c>
      <c r="O301" s="3"/>
      <c r="P301" s="6"/>
      <c r="Q301" s="7"/>
      <c r="R301" s="7"/>
      <c r="S301" s="7"/>
      <c r="T301">
        <v>300</v>
      </c>
      <c r="U301">
        <f>IF(メイン!$C$7&lt;system!I301,"",system!I301)</f>
        <v>25</v>
      </c>
      <c r="V301" s="3">
        <f t="shared" si="26"/>
        <v>51196</v>
      </c>
      <c r="W301" s="6">
        <f>IF(U301="","",VLOOKUP(U301,system!$A$2:$B$36,2,FALSE))</f>
        <v>1.8499999999999999E-2</v>
      </c>
      <c r="X301" s="7">
        <f t="shared" si="27"/>
        <v>12849100</v>
      </c>
      <c r="Y301" s="7">
        <f>IF(U301="","",VLOOKUP(U301,system!$L$2:$Q$36,6,FALSE))</f>
        <v>116484</v>
      </c>
      <c r="Z301" s="7">
        <f t="shared" si="28"/>
        <v>19809</v>
      </c>
      <c r="AA301" s="7">
        <f t="shared" si="29"/>
        <v>96675</v>
      </c>
    </row>
    <row r="302" spans="9:28" x14ac:dyDescent="0.2">
      <c r="I302">
        <f t="shared" si="30"/>
        <v>26</v>
      </c>
      <c r="O302" s="3"/>
      <c r="P302" s="6"/>
      <c r="Q302" s="7"/>
      <c r="R302" s="7"/>
      <c r="S302" s="7"/>
      <c r="T302">
        <v>301</v>
      </c>
      <c r="U302">
        <f>IF(メイン!$C$7&lt;system!I302,"",system!I302)</f>
        <v>26</v>
      </c>
      <c r="V302" s="3">
        <f t="shared" si="26"/>
        <v>51227</v>
      </c>
      <c r="W302" s="6">
        <f>IF(U302="","",VLOOKUP(U302,system!$A$2:$B$36,2,FALSE))</f>
        <v>1.8499999999999999E-2</v>
      </c>
      <c r="X302" s="7">
        <f t="shared" si="27"/>
        <v>12752425</v>
      </c>
      <c r="Y302" s="7">
        <f>IF(U302="","",VLOOKUP(U302,system!$L$2:$Q$36,6,FALSE))</f>
        <v>116484</v>
      </c>
      <c r="Z302" s="7">
        <f t="shared" si="28"/>
        <v>19659</v>
      </c>
      <c r="AA302" s="7">
        <f t="shared" si="29"/>
        <v>96825</v>
      </c>
      <c r="AB302">
        <f>IF(X302="","",ROUND(system!$AJ$5/100*X302,-2))</f>
        <v>69800</v>
      </c>
    </row>
    <row r="303" spans="9:28" x14ac:dyDescent="0.2">
      <c r="I303">
        <f t="shared" si="30"/>
        <v>26</v>
      </c>
      <c r="O303" s="3"/>
      <c r="P303" s="6"/>
      <c r="Q303" s="7"/>
      <c r="R303" s="7"/>
      <c r="S303" s="7"/>
      <c r="T303">
        <v>302</v>
      </c>
      <c r="U303">
        <f>IF(メイン!$C$7&lt;system!I303,"",system!I303)</f>
        <v>26</v>
      </c>
      <c r="V303" s="3">
        <f t="shared" si="26"/>
        <v>51257</v>
      </c>
      <c r="W303" s="6">
        <f>IF(U303="","",VLOOKUP(U303,system!$A$2:$B$36,2,FALSE))</f>
        <v>1.8499999999999999E-2</v>
      </c>
      <c r="X303" s="7">
        <f t="shared" si="27"/>
        <v>12655600</v>
      </c>
      <c r="Y303" s="7">
        <f>IF(U303="","",VLOOKUP(U303,system!$L$2:$Q$36,6,FALSE))</f>
        <v>116484</v>
      </c>
      <c r="Z303" s="7">
        <f t="shared" si="28"/>
        <v>19510</v>
      </c>
      <c r="AA303" s="7">
        <f t="shared" si="29"/>
        <v>96974</v>
      </c>
    </row>
    <row r="304" spans="9:28" x14ac:dyDescent="0.2">
      <c r="I304">
        <f t="shared" si="30"/>
        <v>26</v>
      </c>
      <c r="O304" s="3"/>
      <c r="P304" s="6"/>
      <c r="Q304" s="7"/>
      <c r="R304" s="7"/>
      <c r="S304" s="7"/>
      <c r="T304">
        <v>303</v>
      </c>
      <c r="U304">
        <f>IF(メイン!$C$7&lt;system!I304,"",system!I304)</f>
        <v>26</v>
      </c>
      <c r="V304" s="3">
        <f t="shared" si="26"/>
        <v>51288</v>
      </c>
      <c r="W304" s="6">
        <f>IF(U304="","",VLOOKUP(U304,system!$A$2:$B$36,2,FALSE))</f>
        <v>1.8499999999999999E-2</v>
      </c>
      <c r="X304" s="7">
        <f t="shared" si="27"/>
        <v>12558626</v>
      </c>
      <c r="Y304" s="7">
        <f>IF(U304="","",VLOOKUP(U304,system!$L$2:$Q$36,6,FALSE))</f>
        <v>116484</v>
      </c>
      <c r="Z304" s="7">
        <f t="shared" si="28"/>
        <v>19361</v>
      </c>
      <c r="AA304" s="7">
        <f t="shared" si="29"/>
        <v>97123</v>
      </c>
    </row>
    <row r="305" spans="9:28" x14ac:dyDescent="0.2">
      <c r="I305">
        <f t="shared" si="30"/>
        <v>26</v>
      </c>
      <c r="O305" s="3"/>
      <c r="P305" s="6"/>
      <c r="Q305" s="7"/>
      <c r="R305" s="7"/>
      <c r="S305" s="7"/>
      <c r="T305">
        <v>304</v>
      </c>
      <c r="U305">
        <f>IF(メイン!$C$7&lt;system!I305,"",system!I305)</f>
        <v>26</v>
      </c>
      <c r="V305" s="3">
        <f t="shared" si="26"/>
        <v>51318</v>
      </c>
      <c r="W305" s="6">
        <f>IF(U305="","",VLOOKUP(U305,system!$A$2:$B$36,2,FALSE))</f>
        <v>1.8499999999999999E-2</v>
      </c>
      <c r="X305" s="7">
        <f t="shared" si="27"/>
        <v>12461503</v>
      </c>
      <c r="Y305" s="7">
        <f>IF(U305="","",VLOOKUP(U305,system!$L$2:$Q$36,6,FALSE))</f>
        <v>116484</v>
      </c>
      <c r="Z305" s="7">
        <f t="shared" si="28"/>
        <v>19211</v>
      </c>
      <c r="AA305" s="7">
        <f t="shared" si="29"/>
        <v>97273</v>
      </c>
    </row>
    <row r="306" spans="9:28" x14ac:dyDescent="0.2">
      <c r="I306">
        <f t="shared" si="30"/>
        <v>26</v>
      </c>
      <c r="O306" s="3"/>
      <c r="P306" s="6"/>
      <c r="Q306" s="7"/>
      <c r="R306" s="7"/>
      <c r="S306" s="7"/>
      <c r="T306">
        <v>305</v>
      </c>
      <c r="U306">
        <f>IF(メイン!$C$7&lt;system!I306,"",system!I306)</f>
        <v>26</v>
      </c>
      <c r="V306" s="3">
        <f t="shared" si="26"/>
        <v>51349</v>
      </c>
      <c r="W306" s="6">
        <f>IF(U306="","",VLOOKUP(U306,system!$A$2:$B$36,2,FALSE))</f>
        <v>1.8499999999999999E-2</v>
      </c>
      <c r="X306" s="7">
        <f t="shared" si="27"/>
        <v>12364230</v>
      </c>
      <c r="Y306" s="7">
        <f>IF(U306="","",VLOOKUP(U306,system!$L$2:$Q$36,6,FALSE))</f>
        <v>116484</v>
      </c>
      <c r="Z306" s="7">
        <f t="shared" si="28"/>
        <v>19061</v>
      </c>
      <c r="AA306" s="7">
        <f t="shared" si="29"/>
        <v>97423</v>
      </c>
    </row>
    <row r="307" spans="9:28" x14ac:dyDescent="0.2">
      <c r="I307">
        <f t="shared" si="30"/>
        <v>26</v>
      </c>
      <c r="O307" s="3"/>
      <c r="P307" s="6"/>
      <c r="Q307" s="7"/>
      <c r="R307" s="7"/>
      <c r="S307" s="7"/>
      <c r="T307">
        <v>306</v>
      </c>
      <c r="U307">
        <f>IF(メイン!$C$7&lt;system!I307,"",system!I307)</f>
        <v>26</v>
      </c>
      <c r="V307" s="3">
        <f t="shared" si="26"/>
        <v>51380</v>
      </c>
      <c r="W307" s="6">
        <f>IF(U307="","",VLOOKUP(U307,system!$A$2:$B$36,2,FALSE))</f>
        <v>1.8499999999999999E-2</v>
      </c>
      <c r="X307" s="7">
        <f t="shared" si="27"/>
        <v>12266807</v>
      </c>
      <c r="Y307" s="7">
        <f>IF(U307="","",VLOOKUP(U307,system!$L$2:$Q$36,6,FALSE))</f>
        <v>116484</v>
      </c>
      <c r="Z307" s="7">
        <f t="shared" si="28"/>
        <v>18911</v>
      </c>
      <c r="AA307" s="7">
        <f t="shared" si="29"/>
        <v>97573</v>
      </c>
    </row>
    <row r="308" spans="9:28" x14ac:dyDescent="0.2">
      <c r="I308">
        <f t="shared" si="30"/>
        <v>26</v>
      </c>
      <c r="O308" s="3"/>
      <c r="P308" s="6"/>
      <c r="Q308" s="7"/>
      <c r="R308" s="7"/>
      <c r="S308" s="7"/>
      <c r="T308">
        <v>307</v>
      </c>
      <c r="U308">
        <f>IF(メイン!$C$7&lt;system!I308,"",system!I308)</f>
        <v>26</v>
      </c>
      <c r="V308" s="3">
        <f t="shared" si="26"/>
        <v>51410</v>
      </c>
      <c r="W308" s="6">
        <f>IF(U308="","",VLOOKUP(U308,system!$A$2:$B$36,2,FALSE))</f>
        <v>1.8499999999999999E-2</v>
      </c>
      <c r="X308" s="7">
        <f t="shared" si="27"/>
        <v>12169234</v>
      </c>
      <c r="Y308" s="7">
        <f>IF(U308="","",VLOOKUP(U308,system!$L$2:$Q$36,6,FALSE))</f>
        <v>116484</v>
      </c>
      <c r="Z308" s="7">
        <f t="shared" si="28"/>
        <v>18760</v>
      </c>
      <c r="AA308" s="7">
        <f t="shared" si="29"/>
        <v>97724</v>
      </c>
    </row>
    <row r="309" spans="9:28" x14ac:dyDescent="0.2">
      <c r="I309">
        <f t="shared" si="30"/>
        <v>26</v>
      </c>
      <c r="O309" s="3"/>
      <c r="P309" s="6"/>
      <c r="Q309" s="7"/>
      <c r="R309" s="7"/>
      <c r="S309" s="7"/>
      <c r="T309">
        <v>308</v>
      </c>
      <c r="U309">
        <f>IF(メイン!$C$7&lt;system!I309,"",system!I309)</f>
        <v>26</v>
      </c>
      <c r="V309" s="3">
        <f t="shared" si="26"/>
        <v>51441</v>
      </c>
      <c r="W309" s="6">
        <f>IF(U309="","",VLOOKUP(U309,system!$A$2:$B$36,2,FALSE))</f>
        <v>1.8499999999999999E-2</v>
      </c>
      <c r="X309" s="7">
        <f t="shared" si="27"/>
        <v>12071510</v>
      </c>
      <c r="Y309" s="7">
        <f>IF(U309="","",VLOOKUP(U309,system!$L$2:$Q$36,6,FALSE))</f>
        <v>116484</v>
      </c>
      <c r="Z309" s="7">
        <f t="shared" si="28"/>
        <v>18610</v>
      </c>
      <c r="AA309" s="7">
        <f t="shared" si="29"/>
        <v>97874</v>
      </c>
    </row>
    <row r="310" spans="9:28" x14ac:dyDescent="0.2">
      <c r="I310">
        <f t="shared" si="30"/>
        <v>26</v>
      </c>
      <c r="O310" s="3"/>
      <c r="P310" s="6"/>
      <c r="Q310" s="7"/>
      <c r="R310" s="7"/>
      <c r="S310" s="7"/>
      <c r="T310">
        <v>309</v>
      </c>
      <c r="U310">
        <f>IF(メイン!$C$7&lt;system!I310,"",system!I310)</f>
        <v>26</v>
      </c>
      <c r="V310" s="3">
        <f t="shared" si="26"/>
        <v>51471</v>
      </c>
      <c r="W310" s="6">
        <f>IF(U310="","",VLOOKUP(U310,system!$A$2:$B$36,2,FALSE))</f>
        <v>1.8499999999999999E-2</v>
      </c>
      <c r="X310" s="7">
        <f t="shared" si="27"/>
        <v>11973636</v>
      </c>
      <c r="Y310" s="7">
        <f>IF(U310="","",VLOOKUP(U310,system!$L$2:$Q$36,6,FALSE))</f>
        <v>116484</v>
      </c>
      <c r="Z310" s="7">
        <f t="shared" si="28"/>
        <v>18459</v>
      </c>
      <c r="AA310" s="7">
        <f t="shared" si="29"/>
        <v>98025</v>
      </c>
    </row>
    <row r="311" spans="9:28" x14ac:dyDescent="0.2">
      <c r="I311">
        <f t="shared" si="30"/>
        <v>26</v>
      </c>
      <c r="O311" s="3"/>
      <c r="P311" s="6"/>
      <c r="Q311" s="7"/>
      <c r="R311" s="7"/>
      <c r="S311" s="7"/>
      <c r="T311">
        <v>310</v>
      </c>
      <c r="U311">
        <f>IF(メイン!$C$7&lt;system!I311,"",system!I311)</f>
        <v>26</v>
      </c>
      <c r="V311" s="3">
        <f t="shared" si="26"/>
        <v>51502</v>
      </c>
      <c r="W311" s="6">
        <f>IF(U311="","",VLOOKUP(U311,system!$A$2:$B$36,2,FALSE))</f>
        <v>1.8499999999999999E-2</v>
      </c>
      <c r="X311" s="7">
        <f t="shared" si="27"/>
        <v>11875611</v>
      </c>
      <c r="Y311" s="7">
        <f>IF(U311="","",VLOOKUP(U311,system!$L$2:$Q$36,6,FALSE))</f>
        <v>116484</v>
      </c>
      <c r="Z311" s="7">
        <f t="shared" si="28"/>
        <v>18308</v>
      </c>
      <c r="AA311" s="7">
        <f t="shared" si="29"/>
        <v>98176</v>
      </c>
    </row>
    <row r="312" spans="9:28" x14ac:dyDescent="0.2">
      <c r="I312">
        <f t="shared" si="30"/>
        <v>26</v>
      </c>
      <c r="O312" s="3"/>
      <c r="P312" s="6"/>
      <c r="Q312" s="7"/>
      <c r="R312" s="7"/>
      <c r="S312" s="7"/>
      <c r="T312">
        <v>311</v>
      </c>
      <c r="U312">
        <f>IF(メイン!$C$7&lt;system!I312,"",system!I312)</f>
        <v>26</v>
      </c>
      <c r="V312" s="3">
        <f t="shared" si="26"/>
        <v>51533</v>
      </c>
      <c r="W312" s="6">
        <f>IF(U312="","",VLOOKUP(U312,system!$A$2:$B$36,2,FALSE))</f>
        <v>1.8499999999999999E-2</v>
      </c>
      <c r="X312" s="7">
        <f t="shared" si="27"/>
        <v>11777435</v>
      </c>
      <c r="Y312" s="7">
        <f>IF(U312="","",VLOOKUP(U312,system!$L$2:$Q$36,6,FALSE))</f>
        <v>116484</v>
      </c>
      <c r="Z312" s="7">
        <f t="shared" si="28"/>
        <v>18156</v>
      </c>
      <c r="AA312" s="7">
        <f t="shared" si="29"/>
        <v>98328</v>
      </c>
    </row>
    <row r="313" spans="9:28" x14ac:dyDescent="0.2">
      <c r="I313">
        <f t="shared" si="30"/>
        <v>26</v>
      </c>
      <c r="O313" s="3"/>
      <c r="P313" s="6"/>
      <c r="Q313" s="7"/>
      <c r="R313" s="7"/>
      <c r="S313" s="7"/>
      <c r="T313">
        <v>312</v>
      </c>
      <c r="U313">
        <f>IF(メイン!$C$7&lt;system!I313,"",system!I313)</f>
        <v>26</v>
      </c>
      <c r="V313" s="3">
        <f t="shared" si="26"/>
        <v>51561</v>
      </c>
      <c r="W313" s="6">
        <f>IF(U313="","",VLOOKUP(U313,system!$A$2:$B$36,2,FALSE))</f>
        <v>1.8499999999999999E-2</v>
      </c>
      <c r="X313" s="7">
        <f t="shared" si="27"/>
        <v>11679107</v>
      </c>
      <c r="Y313" s="7">
        <f>IF(U313="","",VLOOKUP(U313,system!$L$2:$Q$36,6,FALSE))</f>
        <v>116484</v>
      </c>
      <c r="Z313" s="7">
        <f t="shared" si="28"/>
        <v>18005</v>
      </c>
      <c r="AA313" s="7">
        <f t="shared" si="29"/>
        <v>98479</v>
      </c>
    </row>
    <row r="314" spans="9:28" x14ac:dyDescent="0.2">
      <c r="I314">
        <f t="shared" si="30"/>
        <v>27</v>
      </c>
      <c r="O314" s="3"/>
      <c r="P314" s="6"/>
      <c r="Q314" s="7"/>
      <c r="R314" s="7"/>
      <c r="S314" s="7"/>
      <c r="T314">
        <v>313</v>
      </c>
      <c r="U314">
        <f>IF(メイン!$C$7&lt;system!I314,"",system!I314)</f>
        <v>27</v>
      </c>
      <c r="V314" s="3">
        <f t="shared" si="26"/>
        <v>51592</v>
      </c>
      <c r="W314" s="6">
        <f>IF(U314="","",VLOOKUP(U314,system!$A$2:$B$36,2,FALSE))</f>
        <v>1.8499999999999999E-2</v>
      </c>
      <c r="X314" s="7">
        <f t="shared" si="27"/>
        <v>11580628</v>
      </c>
      <c r="Y314" s="7">
        <f>IF(U314="","",VLOOKUP(U314,system!$L$2:$Q$36,6,FALSE))</f>
        <v>116484</v>
      </c>
      <c r="Z314" s="7">
        <f t="shared" si="28"/>
        <v>17853</v>
      </c>
      <c r="AA314" s="7">
        <f t="shared" si="29"/>
        <v>98631</v>
      </c>
      <c r="AB314">
        <f>IF(X314="","",ROUND(system!$AJ$5/100*X314,-2))</f>
        <v>63300</v>
      </c>
    </row>
    <row r="315" spans="9:28" x14ac:dyDescent="0.2">
      <c r="I315">
        <f t="shared" si="30"/>
        <v>27</v>
      </c>
      <c r="O315" s="3"/>
      <c r="P315" s="6"/>
      <c r="Q315" s="7"/>
      <c r="R315" s="7"/>
      <c r="S315" s="7"/>
      <c r="T315">
        <v>314</v>
      </c>
      <c r="U315">
        <f>IF(メイン!$C$7&lt;system!I315,"",system!I315)</f>
        <v>27</v>
      </c>
      <c r="V315" s="3">
        <f t="shared" si="26"/>
        <v>51622</v>
      </c>
      <c r="W315" s="6">
        <f>IF(U315="","",VLOOKUP(U315,system!$A$2:$B$36,2,FALSE))</f>
        <v>1.8499999999999999E-2</v>
      </c>
      <c r="X315" s="7">
        <f t="shared" si="27"/>
        <v>11481997</v>
      </c>
      <c r="Y315" s="7">
        <f>IF(U315="","",VLOOKUP(U315,system!$L$2:$Q$36,6,FALSE))</f>
        <v>116484</v>
      </c>
      <c r="Z315" s="7">
        <f t="shared" si="28"/>
        <v>17701</v>
      </c>
      <c r="AA315" s="7">
        <f t="shared" si="29"/>
        <v>98783</v>
      </c>
    </row>
    <row r="316" spans="9:28" x14ac:dyDescent="0.2">
      <c r="I316">
        <f t="shared" si="30"/>
        <v>27</v>
      </c>
      <c r="O316" s="3"/>
      <c r="P316" s="6"/>
      <c r="Q316" s="7"/>
      <c r="R316" s="7"/>
      <c r="S316" s="7"/>
      <c r="T316">
        <v>315</v>
      </c>
      <c r="U316">
        <f>IF(メイン!$C$7&lt;system!I316,"",system!I316)</f>
        <v>27</v>
      </c>
      <c r="V316" s="3">
        <f t="shared" si="26"/>
        <v>51653</v>
      </c>
      <c r="W316" s="6">
        <f>IF(U316="","",VLOOKUP(U316,system!$A$2:$B$36,2,FALSE))</f>
        <v>1.8499999999999999E-2</v>
      </c>
      <c r="X316" s="7">
        <f t="shared" si="27"/>
        <v>11383214</v>
      </c>
      <c r="Y316" s="7">
        <f>IF(U316="","",VLOOKUP(U316,system!$L$2:$Q$36,6,FALSE))</f>
        <v>116484</v>
      </c>
      <c r="Z316" s="7">
        <f t="shared" si="28"/>
        <v>17549</v>
      </c>
      <c r="AA316" s="7">
        <f t="shared" si="29"/>
        <v>98935</v>
      </c>
    </row>
    <row r="317" spans="9:28" x14ac:dyDescent="0.2">
      <c r="I317">
        <f t="shared" si="30"/>
        <v>27</v>
      </c>
      <c r="O317" s="3"/>
      <c r="P317" s="6"/>
      <c r="Q317" s="7"/>
      <c r="R317" s="7"/>
      <c r="S317" s="7"/>
      <c r="T317">
        <v>316</v>
      </c>
      <c r="U317">
        <f>IF(メイン!$C$7&lt;system!I317,"",system!I317)</f>
        <v>27</v>
      </c>
      <c r="V317" s="3">
        <f t="shared" si="26"/>
        <v>51683</v>
      </c>
      <c r="W317" s="6">
        <f>IF(U317="","",VLOOKUP(U317,system!$A$2:$B$36,2,FALSE))</f>
        <v>1.8499999999999999E-2</v>
      </c>
      <c r="X317" s="7">
        <f t="shared" si="27"/>
        <v>11284279</v>
      </c>
      <c r="Y317" s="7">
        <f>IF(U317="","",VLOOKUP(U317,system!$L$2:$Q$36,6,FALSE))</f>
        <v>116484</v>
      </c>
      <c r="Z317" s="7">
        <f t="shared" si="28"/>
        <v>17396</v>
      </c>
      <c r="AA317" s="7">
        <f t="shared" si="29"/>
        <v>99088</v>
      </c>
    </row>
    <row r="318" spans="9:28" x14ac:dyDescent="0.2">
      <c r="I318">
        <f t="shared" si="30"/>
        <v>27</v>
      </c>
      <c r="O318" s="3"/>
      <c r="P318" s="6"/>
      <c r="Q318" s="7"/>
      <c r="R318" s="7"/>
      <c r="S318" s="7"/>
      <c r="T318">
        <v>317</v>
      </c>
      <c r="U318">
        <f>IF(メイン!$C$7&lt;system!I318,"",system!I318)</f>
        <v>27</v>
      </c>
      <c r="V318" s="3">
        <f t="shared" si="26"/>
        <v>51714</v>
      </c>
      <c r="W318" s="6">
        <f>IF(U318="","",VLOOKUP(U318,system!$A$2:$B$36,2,FALSE))</f>
        <v>1.8499999999999999E-2</v>
      </c>
      <c r="X318" s="7">
        <f t="shared" si="27"/>
        <v>11185191</v>
      </c>
      <c r="Y318" s="7">
        <f>IF(U318="","",VLOOKUP(U318,system!$L$2:$Q$36,6,FALSE))</f>
        <v>116484</v>
      </c>
      <c r="Z318" s="7">
        <f t="shared" si="28"/>
        <v>17243</v>
      </c>
      <c r="AA318" s="7">
        <f t="shared" si="29"/>
        <v>99241</v>
      </c>
    </row>
    <row r="319" spans="9:28" x14ac:dyDescent="0.2">
      <c r="I319">
        <f t="shared" si="30"/>
        <v>27</v>
      </c>
      <c r="O319" s="3"/>
      <c r="P319" s="6"/>
      <c r="Q319" s="7"/>
      <c r="R319" s="7"/>
      <c r="S319" s="7"/>
      <c r="T319">
        <v>318</v>
      </c>
      <c r="U319">
        <f>IF(メイン!$C$7&lt;system!I319,"",system!I319)</f>
        <v>27</v>
      </c>
      <c r="V319" s="3">
        <f t="shared" si="26"/>
        <v>51745</v>
      </c>
      <c r="W319" s="6">
        <f>IF(U319="","",VLOOKUP(U319,system!$A$2:$B$36,2,FALSE))</f>
        <v>1.8499999999999999E-2</v>
      </c>
      <c r="X319" s="7">
        <f t="shared" si="27"/>
        <v>11085950</v>
      </c>
      <c r="Y319" s="7">
        <f>IF(U319="","",VLOOKUP(U319,system!$L$2:$Q$36,6,FALSE))</f>
        <v>116484</v>
      </c>
      <c r="Z319" s="7">
        <f t="shared" si="28"/>
        <v>17090</v>
      </c>
      <c r="AA319" s="7">
        <f t="shared" si="29"/>
        <v>99394</v>
      </c>
    </row>
    <row r="320" spans="9:28" x14ac:dyDescent="0.2">
      <c r="I320">
        <f t="shared" si="30"/>
        <v>27</v>
      </c>
      <c r="O320" s="3"/>
      <c r="P320" s="6"/>
      <c r="Q320" s="7"/>
      <c r="R320" s="7"/>
      <c r="S320" s="7"/>
      <c r="T320">
        <v>319</v>
      </c>
      <c r="U320">
        <f>IF(メイン!$C$7&lt;system!I320,"",system!I320)</f>
        <v>27</v>
      </c>
      <c r="V320" s="3">
        <f t="shared" si="26"/>
        <v>51775</v>
      </c>
      <c r="W320" s="6">
        <f>IF(U320="","",VLOOKUP(U320,system!$A$2:$B$36,2,FALSE))</f>
        <v>1.8499999999999999E-2</v>
      </c>
      <c r="X320" s="7">
        <f t="shared" si="27"/>
        <v>10986556</v>
      </c>
      <c r="Y320" s="7">
        <f>IF(U320="","",VLOOKUP(U320,system!$L$2:$Q$36,6,FALSE))</f>
        <v>116484</v>
      </c>
      <c r="Z320" s="7">
        <f t="shared" si="28"/>
        <v>16937</v>
      </c>
      <c r="AA320" s="7">
        <f t="shared" si="29"/>
        <v>99547</v>
      </c>
    </row>
    <row r="321" spans="9:28" x14ac:dyDescent="0.2">
      <c r="I321">
        <f t="shared" si="30"/>
        <v>27</v>
      </c>
      <c r="O321" s="3"/>
      <c r="P321" s="6"/>
      <c r="Q321" s="7"/>
      <c r="R321" s="7"/>
      <c r="S321" s="7"/>
      <c r="T321">
        <v>320</v>
      </c>
      <c r="U321">
        <f>IF(メイン!$C$7&lt;system!I321,"",system!I321)</f>
        <v>27</v>
      </c>
      <c r="V321" s="3">
        <f t="shared" si="26"/>
        <v>51806</v>
      </c>
      <c r="W321" s="6">
        <f>IF(U321="","",VLOOKUP(U321,system!$A$2:$B$36,2,FALSE))</f>
        <v>1.8499999999999999E-2</v>
      </c>
      <c r="X321" s="7">
        <f t="shared" si="27"/>
        <v>10887009</v>
      </c>
      <c r="Y321" s="7">
        <f>IF(U321="","",VLOOKUP(U321,system!$L$2:$Q$36,6,FALSE))</f>
        <v>116484</v>
      </c>
      <c r="Z321" s="7">
        <f t="shared" si="28"/>
        <v>16784</v>
      </c>
      <c r="AA321" s="7">
        <f t="shared" si="29"/>
        <v>99700</v>
      </c>
    </row>
    <row r="322" spans="9:28" x14ac:dyDescent="0.2">
      <c r="I322">
        <f t="shared" si="30"/>
        <v>27</v>
      </c>
      <c r="O322" s="3"/>
      <c r="P322" s="6"/>
      <c r="Q322" s="7"/>
      <c r="R322" s="7"/>
      <c r="S322" s="7"/>
      <c r="T322">
        <v>321</v>
      </c>
      <c r="U322">
        <f>IF(メイン!$C$7&lt;system!I322,"",system!I322)</f>
        <v>27</v>
      </c>
      <c r="V322" s="3">
        <f t="shared" si="26"/>
        <v>51836</v>
      </c>
      <c r="W322" s="6">
        <f>IF(U322="","",VLOOKUP(U322,system!$A$2:$B$36,2,FALSE))</f>
        <v>1.8499999999999999E-2</v>
      </c>
      <c r="X322" s="7">
        <f t="shared" si="27"/>
        <v>10787309</v>
      </c>
      <c r="Y322" s="7">
        <f>IF(U322="","",VLOOKUP(U322,system!$L$2:$Q$36,6,FALSE))</f>
        <v>116484</v>
      </c>
      <c r="Z322" s="7">
        <f t="shared" si="28"/>
        <v>16630</v>
      </c>
      <c r="AA322" s="7">
        <f t="shared" si="29"/>
        <v>99854</v>
      </c>
    </row>
    <row r="323" spans="9:28" x14ac:dyDescent="0.2">
      <c r="I323">
        <f t="shared" si="30"/>
        <v>27</v>
      </c>
      <c r="O323" s="3"/>
      <c r="P323" s="6"/>
      <c r="Q323" s="7"/>
      <c r="R323" s="7"/>
      <c r="S323" s="7"/>
      <c r="T323">
        <v>322</v>
      </c>
      <c r="U323">
        <f>IF(メイン!$C$7&lt;system!I323,"",system!I323)</f>
        <v>27</v>
      </c>
      <c r="V323" s="3">
        <f t="shared" si="26"/>
        <v>51867</v>
      </c>
      <c r="W323" s="6">
        <f>IF(U323="","",VLOOKUP(U323,system!$A$2:$B$36,2,FALSE))</f>
        <v>1.8499999999999999E-2</v>
      </c>
      <c r="X323" s="7">
        <f t="shared" si="27"/>
        <v>10687455</v>
      </c>
      <c r="Y323" s="7">
        <f>IF(U323="","",VLOOKUP(U323,system!$L$2:$Q$36,6,FALSE))</f>
        <v>116484</v>
      </c>
      <c r="Z323" s="7">
        <f t="shared" si="28"/>
        <v>16476</v>
      </c>
      <c r="AA323" s="7">
        <f t="shared" si="29"/>
        <v>100008</v>
      </c>
    </row>
    <row r="324" spans="9:28" x14ac:dyDescent="0.2">
      <c r="I324">
        <f t="shared" si="30"/>
        <v>27</v>
      </c>
      <c r="O324" s="3"/>
      <c r="P324" s="6"/>
      <c r="Q324" s="7"/>
      <c r="R324" s="7"/>
      <c r="S324" s="7"/>
      <c r="T324">
        <v>323</v>
      </c>
      <c r="U324">
        <f>IF(メイン!$C$7&lt;system!I324,"",system!I324)</f>
        <v>27</v>
      </c>
      <c r="V324" s="3">
        <f t="shared" ref="V324:V387" si="31">IF(U324="","",EDATE(V323,1))</f>
        <v>51898</v>
      </c>
      <c r="W324" s="6">
        <f>IF(U324="","",VLOOKUP(U324,system!$A$2:$B$36,2,FALSE))</f>
        <v>1.8499999999999999E-2</v>
      </c>
      <c r="X324" s="7">
        <f t="shared" ref="X324:X387" si="32">IF(U324="","",ROUNDDOWN(X323-AA323,0))</f>
        <v>10587447</v>
      </c>
      <c r="Y324" s="7">
        <f>IF(U324="","",VLOOKUP(U324,system!$L$2:$Q$36,6,FALSE))</f>
        <v>116484</v>
      </c>
      <c r="Z324" s="7">
        <f t="shared" ref="Z324:Z387" si="33">IF(U324="","",ROUNDDOWN(X324*W324/12,0))</f>
        <v>16322</v>
      </c>
      <c r="AA324" s="7">
        <f t="shared" ref="AA324:AA387" si="34">IF(U324="","",ROUNDDOWN(Y324-Z324,0))</f>
        <v>100162</v>
      </c>
    </row>
    <row r="325" spans="9:28" x14ac:dyDescent="0.2">
      <c r="I325">
        <f t="shared" si="30"/>
        <v>27</v>
      </c>
      <c r="O325" s="3"/>
      <c r="P325" s="6"/>
      <c r="Q325" s="7"/>
      <c r="R325" s="7"/>
      <c r="S325" s="7"/>
      <c r="T325">
        <v>324</v>
      </c>
      <c r="U325">
        <f>IF(メイン!$C$7&lt;system!I325,"",system!I325)</f>
        <v>27</v>
      </c>
      <c r="V325" s="3">
        <f t="shared" si="31"/>
        <v>51926</v>
      </c>
      <c r="W325" s="6">
        <f>IF(U325="","",VLOOKUP(U325,system!$A$2:$B$36,2,FALSE))</f>
        <v>1.8499999999999999E-2</v>
      </c>
      <c r="X325" s="7">
        <f t="shared" si="32"/>
        <v>10487285</v>
      </c>
      <c r="Y325" s="7">
        <f>IF(U325="","",VLOOKUP(U325,system!$L$2:$Q$36,6,FALSE))</f>
        <v>116484</v>
      </c>
      <c r="Z325" s="7">
        <f t="shared" si="33"/>
        <v>16167</v>
      </c>
      <c r="AA325" s="7">
        <f t="shared" si="34"/>
        <v>100317</v>
      </c>
    </row>
    <row r="326" spans="9:28" x14ac:dyDescent="0.2">
      <c r="I326">
        <f t="shared" si="30"/>
        <v>28</v>
      </c>
      <c r="O326" s="3"/>
      <c r="P326" s="6"/>
      <c r="Q326" s="7"/>
      <c r="R326" s="7"/>
      <c r="S326" s="7"/>
      <c r="T326">
        <v>325</v>
      </c>
      <c r="U326">
        <f>IF(メイン!$C$7&lt;system!I326,"",system!I326)</f>
        <v>28</v>
      </c>
      <c r="V326" s="3">
        <f t="shared" si="31"/>
        <v>51957</v>
      </c>
      <c r="W326" s="6">
        <f>IF(U326="","",VLOOKUP(U326,system!$A$2:$B$36,2,FALSE))</f>
        <v>1.8499999999999999E-2</v>
      </c>
      <c r="X326" s="7">
        <f t="shared" si="32"/>
        <v>10386968</v>
      </c>
      <c r="Y326" s="7">
        <f>IF(U326="","",VLOOKUP(U326,system!$L$2:$Q$36,6,FALSE))</f>
        <v>116484</v>
      </c>
      <c r="Z326" s="7">
        <f t="shared" si="33"/>
        <v>16013</v>
      </c>
      <c r="AA326" s="7">
        <f t="shared" si="34"/>
        <v>100471</v>
      </c>
      <c r="AB326">
        <f>IF(X326="","",ROUND(system!$AJ$5/100*X326,-2))</f>
        <v>56800</v>
      </c>
    </row>
    <row r="327" spans="9:28" x14ac:dyDescent="0.2">
      <c r="I327">
        <f t="shared" si="30"/>
        <v>28</v>
      </c>
      <c r="O327" s="3"/>
      <c r="P327" s="6"/>
      <c r="Q327" s="7"/>
      <c r="R327" s="7"/>
      <c r="S327" s="7"/>
      <c r="T327">
        <v>326</v>
      </c>
      <c r="U327">
        <f>IF(メイン!$C$7&lt;system!I327,"",system!I327)</f>
        <v>28</v>
      </c>
      <c r="V327" s="3">
        <f t="shared" si="31"/>
        <v>51987</v>
      </c>
      <c r="W327" s="6">
        <f>IF(U327="","",VLOOKUP(U327,system!$A$2:$B$36,2,FALSE))</f>
        <v>1.8499999999999999E-2</v>
      </c>
      <c r="X327" s="7">
        <f t="shared" si="32"/>
        <v>10286497</v>
      </c>
      <c r="Y327" s="7">
        <f>IF(U327="","",VLOOKUP(U327,system!$L$2:$Q$36,6,FALSE))</f>
        <v>116484</v>
      </c>
      <c r="Z327" s="7">
        <f t="shared" si="33"/>
        <v>15858</v>
      </c>
      <c r="AA327" s="7">
        <f t="shared" si="34"/>
        <v>100626</v>
      </c>
    </row>
    <row r="328" spans="9:28" x14ac:dyDescent="0.2">
      <c r="I328">
        <f t="shared" si="30"/>
        <v>28</v>
      </c>
      <c r="O328" s="3"/>
      <c r="P328" s="6"/>
      <c r="Q328" s="7"/>
      <c r="R328" s="7"/>
      <c r="S328" s="7"/>
      <c r="T328">
        <v>327</v>
      </c>
      <c r="U328">
        <f>IF(メイン!$C$7&lt;system!I328,"",system!I328)</f>
        <v>28</v>
      </c>
      <c r="V328" s="3">
        <f t="shared" si="31"/>
        <v>52018</v>
      </c>
      <c r="W328" s="6">
        <f>IF(U328="","",VLOOKUP(U328,system!$A$2:$B$36,2,FALSE))</f>
        <v>1.8499999999999999E-2</v>
      </c>
      <c r="X328" s="7">
        <f t="shared" si="32"/>
        <v>10185871</v>
      </c>
      <c r="Y328" s="7">
        <f>IF(U328="","",VLOOKUP(U328,system!$L$2:$Q$36,6,FALSE))</f>
        <v>116484</v>
      </c>
      <c r="Z328" s="7">
        <f t="shared" si="33"/>
        <v>15703</v>
      </c>
      <c r="AA328" s="7">
        <f t="shared" si="34"/>
        <v>100781</v>
      </c>
    </row>
    <row r="329" spans="9:28" x14ac:dyDescent="0.2">
      <c r="I329">
        <f t="shared" si="30"/>
        <v>28</v>
      </c>
      <c r="O329" s="3"/>
      <c r="P329" s="6"/>
      <c r="Q329" s="7"/>
      <c r="R329" s="7"/>
      <c r="S329" s="7"/>
      <c r="T329">
        <v>328</v>
      </c>
      <c r="U329">
        <f>IF(メイン!$C$7&lt;system!I329,"",system!I329)</f>
        <v>28</v>
      </c>
      <c r="V329" s="3">
        <f t="shared" si="31"/>
        <v>52048</v>
      </c>
      <c r="W329" s="6">
        <f>IF(U329="","",VLOOKUP(U329,system!$A$2:$B$36,2,FALSE))</f>
        <v>1.8499999999999999E-2</v>
      </c>
      <c r="X329" s="7">
        <f t="shared" si="32"/>
        <v>10085090</v>
      </c>
      <c r="Y329" s="7">
        <f>IF(U329="","",VLOOKUP(U329,system!$L$2:$Q$36,6,FALSE))</f>
        <v>116484</v>
      </c>
      <c r="Z329" s="7">
        <f t="shared" si="33"/>
        <v>15547</v>
      </c>
      <c r="AA329" s="7">
        <f t="shared" si="34"/>
        <v>100937</v>
      </c>
    </row>
    <row r="330" spans="9:28" x14ac:dyDescent="0.2">
      <c r="I330">
        <f t="shared" si="30"/>
        <v>28</v>
      </c>
      <c r="O330" s="3"/>
      <c r="P330" s="6"/>
      <c r="Q330" s="7"/>
      <c r="R330" s="7"/>
      <c r="S330" s="7"/>
      <c r="T330">
        <v>329</v>
      </c>
      <c r="U330">
        <f>IF(メイン!$C$7&lt;system!I330,"",system!I330)</f>
        <v>28</v>
      </c>
      <c r="V330" s="3">
        <f t="shared" si="31"/>
        <v>52079</v>
      </c>
      <c r="W330" s="6">
        <f>IF(U330="","",VLOOKUP(U330,system!$A$2:$B$36,2,FALSE))</f>
        <v>1.8499999999999999E-2</v>
      </c>
      <c r="X330" s="7">
        <f t="shared" si="32"/>
        <v>9984153</v>
      </c>
      <c r="Y330" s="7">
        <f>IF(U330="","",VLOOKUP(U330,system!$L$2:$Q$36,6,FALSE))</f>
        <v>116484</v>
      </c>
      <c r="Z330" s="7">
        <f t="shared" si="33"/>
        <v>15392</v>
      </c>
      <c r="AA330" s="7">
        <f t="shared" si="34"/>
        <v>101092</v>
      </c>
    </row>
    <row r="331" spans="9:28" x14ac:dyDescent="0.2">
      <c r="I331">
        <f t="shared" si="30"/>
        <v>28</v>
      </c>
      <c r="O331" s="3"/>
      <c r="P331" s="6"/>
      <c r="Q331" s="7"/>
      <c r="R331" s="7"/>
      <c r="S331" s="7"/>
      <c r="T331">
        <v>330</v>
      </c>
      <c r="U331">
        <f>IF(メイン!$C$7&lt;system!I331,"",system!I331)</f>
        <v>28</v>
      </c>
      <c r="V331" s="3">
        <f t="shared" si="31"/>
        <v>52110</v>
      </c>
      <c r="W331" s="6">
        <f>IF(U331="","",VLOOKUP(U331,system!$A$2:$B$36,2,FALSE))</f>
        <v>1.8499999999999999E-2</v>
      </c>
      <c r="X331" s="7">
        <f t="shared" si="32"/>
        <v>9883061</v>
      </c>
      <c r="Y331" s="7">
        <f>IF(U331="","",VLOOKUP(U331,system!$L$2:$Q$36,6,FALSE))</f>
        <v>116484</v>
      </c>
      <c r="Z331" s="7">
        <f t="shared" si="33"/>
        <v>15236</v>
      </c>
      <c r="AA331" s="7">
        <f t="shared" si="34"/>
        <v>101248</v>
      </c>
    </row>
    <row r="332" spans="9:28" x14ac:dyDescent="0.2">
      <c r="I332">
        <f t="shared" si="30"/>
        <v>28</v>
      </c>
      <c r="O332" s="3"/>
      <c r="P332" s="6"/>
      <c r="Q332" s="7"/>
      <c r="R332" s="7"/>
      <c r="S332" s="7"/>
      <c r="T332">
        <v>331</v>
      </c>
      <c r="U332">
        <f>IF(メイン!$C$7&lt;system!I332,"",system!I332)</f>
        <v>28</v>
      </c>
      <c r="V332" s="3">
        <f t="shared" si="31"/>
        <v>52140</v>
      </c>
      <c r="W332" s="6">
        <f>IF(U332="","",VLOOKUP(U332,system!$A$2:$B$36,2,FALSE))</f>
        <v>1.8499999999999999E-2</v>
      </c>
      <c r="X332" s="7">
        <f t="shared" si="32"/>
        <v>9781813</v>
      </c>
      <c r="Y332" s="7">
        <f>IF(U332="","",VLOOKUP(U332,system!$L$2:$Q$36,6,FALSE))</f>
        <v>116484</v>
      </c>
      <c r="Z332" s="7">
        <f t="shared" si="33"/>
        <v>15080</v>
      </c>
      <c r="AA332" s="7">
        <f t="shared" si="34"/>
        <v>101404</v>
      </c>
    </row>
    <row r="333" spans="9:28" x14ac:dyDescent="0.2">
      <c r="I333">
        <f t="shared" si="30"/>
        <v>28</v>
      </c>
      <c r="O333" s="3"/>
      <c r="P333" s="6"/>
      <c r="Q333" s="7"/>
      <c r="R333" s="7"/>
      <c r="S333" s="7"/>
      <c r="T333">
        <v>332</v>
      </c>
      <c r="U333">
        <f>IF(メイン!$C$7&lt;system!I333,"",system!I333)</f>
        <v>28</v>
      </c>
      <c r="V333" s="3">
        <f t="shared" si="31"/>
        <v>52171</v>
      </c>
      <c r="W333" s="6">
        <f>IF(U333="","",VLOOKUP(U333,system!$A$2:$B$36,2,FALSE))</f>
        <v>1.8499999999999999E-2</v>
      </c>
      <c r="X333" s="7">
        <f t="shared" si="32"/>
        <v>9680409</v>
      </c>
      <c r="Y333" s="7">
        <f>IF(U333="","",VLOOKUP(U333,system!$L$2:$Q$36,6,FALSE))</f>
        <v>116484</v>
      </c>
      <c r="Z333" s="7">
        <f t="shared" si="33"/>
        <v>14923</v>
      </c>
      <c r="AA333" s="7">
        <f t="shared" si="34"/>
        <v>101561</v>
      </c>
    </row>
    <row r="334" spans="9:28" x14ac:dyDescent="0.2">
      <c r="I334">
        <f t="shared" si="30"/>
        <v>28</v>
      </c>
      <c r="O334" s="3"/>
      <c r="P334" s="6"/>
      <c r="Q334" s="7"/>
      <c r="R334" s="7"/>
      <c r="S334" s="7"/>
      <c r="T334">
        <v>333</v>
      </c>
      <c r="U334">
        <f>IF(メイン!$C$7&lt;system!I334,"",system!I334)</f>
        <v>28</v>
      </c>
      <c r="V334" s="3">
        <f t="shared" si="31"/>
        <v>52201</v>
      </c>
      <c r="W334" s="6">
        <f>IF(U334="","",VLOOKUP(U334,system!$A$2:$B$36,2,FALSE))</f>
        <v>1.8499999999999999E-2</v>
      </c>
      <c r="X334" s="7">
        <f t="shared" si="32"/>
        <v>9578848</v>
      </c>
      <c r="Y334" s="7">
        <f>IF(U334="","",VLOOKUP(U334,system!$L$2:$Q$36,6,FALSE))</f>
        <v>116484</v>
      </c>
      <c r="Z334" s="7">
        <f t="shared" si="33"/>
        <v>14767</v>
      </c>
      <c r="AA334" s="7">
        <f t="shared" si="34"/>
        <v>101717</v>
      </c>
    </row>
    <row r="335" spans="9:28" x14ac:dyDescent="0.2">
      <c r="I335">
        <f t="shared" si="30"/>
        <v>28</v>
      </c>
      <c r="O335" s="3"/>
      <c r="P335" s="6"/>
      <c r="Q335" s="7"/>
      <c r="R335" s="7"/>
      <c r="S335" s="7"/>
      <c r="T335">
        <v>334</v>
      </c>
      <c r="U335">
        <f>IF(メイン!$C$7&lt;system!I335,"",system!I335)</f>
        <v>28</v>
      </c>
      <c r="V335" s="3">
        <f t="shared" si="31"/>
        <v>52232</v>
      </c>
      <c r="W335" s="6">
        <f>IF(U335="","",VLOOKUP(U335,system!$A$2:$B$36,2,FALSE))</f>
        <v>1.8499999999999999E-2</v>
      </c>
      <c r="X335" s="7">
        <f t="shared" si="32"/>
        <v>9477131</v>
      </c>
      <c r="Y335" s="7">
        <f>IF(U335="","",VLOOKUP(U335,system!$L$2:$Q$36,6,FALSE))</f>
        <v>116484</v>
      </c>
      <c r="Z335" s="7">
        <f t="shared" si="33"/>
        <v>14610</v>
      </c>
      <c r="AA335" s="7">
        <f t="shared" si="34"/>
        <v>101874</v>
      </c>
    </row>
    <row r="336" spans="9:28" x14ac:dyDescent="0.2">
      <c r="I336">
        <f t="shared" si="30"/>
        <v>28</v>
      </c>
      <c r="O336" s="3"/>
      <c r="P336" s="6"/>
      <c r="Q336" s="7"/>
      <c r="R336" s="7"/>
      <c r="S336" s="7"/>
      <c r="T336">
        <v>335</v>
      </c>
      <c r="U336">
        <f>IF(メイン!$C$7&lt;system!I336,"",system!I336)</f>
        <v>28</v>
      </c>
      <c r="V336" s="3">
        <f t="shared" si="31"/>
        <v>52263</v>
      </c>
      <c r="W336" s="6">
        <f>IF(U336="","",VLOOKUP(U336,system!$A$2:$B$36,2,FALSE))</f>
        <v>1.8499999999999999E-2</v>
      </c>
      <c r="X336" s="7">
        <f t="shared" si="32"/>
        <v>9375257</v>
      </c>
      <c r="Y336" s="7">
        <f>IF(U336="","",VLOOKUP(U336,system!$L$2:$Q$36,6,FALSE))</f>
        <v>116484</v>
      </c>
      <c r="Z336" s="7">
        <f t="shared" si="33"/>
        <v>14453</v>
      </c>
      <c r="AA336" s="7">
        <f t="shared" si="34"/>
        <v>102031</v>
      </c>
    </row>
    <row r="337" spans="9:28" x14ac:dyDescent="0.2">
      <c r="I337">
        <f t="shared" si="30"/>
        <v>28</v>
      </c>
      <c r="O337" s="3"/>
      <c r="P337" s="6"/>
      <c r="Q337" s="7"/>
      <c r="R337" s="7"/>
      <c r="S337" s="7"/>
      <c r="T337">
        <v>336</v>
      </c>
      <c r="U337">
        <f>IF(メイン!$C$7&lt;system!I337,"",system!I337)</f>
        <v>28</v>
      </c>
      <c r="V337" s="3">
        <f t="shared" si="31"/>
        <v>52291</v>
      </c>
      <c r="W337" s="6">
        <f>IF(U337="","",VLOOKUP(U337,system!$A$2:$B$36,2,FALSE))</f>
        <v>1.8499999999999999E-2</v>
      </c>
      <c r="X337" s="7">
        <f t="shared" si="32"/>
        <v>9273226</v>
      </c>
      <c r="Y337" s="7">
        <f>IF(U337="","",VLOOKUP(U337,system!$L$2:$Q$36,6,FALSE))</f>
        <v>116484</v>
      </c>
      <c r="Z337" s="7">
        <f t="shared" si="33"/>
        <v>14296</v>
      </c>
      <c r="AA337" s="7">
        <f t="shared" si="34"/>
        <v>102188</v>
      </c>
    </row>
    <row r="338" spans="9:28" x14ac:dyDescent="0.2">
      <c r="I338">
        <f t="shared" si="30"/>
        <v>29</v>
      </c>
      <c r="O338" s="3"/>
      <c r="P338" s="6"/>
      <c r="Q338" s="7"/>
      <c r="R338" s="7"/>
      <c r="S338" s="7"/>
      <c r="T338">
        <v>337</v>
      </c>
      <c r="U338">
        <f>IF(メイン!$C$7&lt;system!I338,"",system!I338)</f>
        <v>29</v>
      </c>
      <c r="V338" s="3">
        <f t="shared" si="31"/>
        <v>52322</v>
      </c>
      <c r="W338" s="6">
        <f>IF(U338="","",VLOOKUP(U338,system!$A$2:$B$36,2,FALSE))</f>
        <v>1.8499999999999999E-2</v>
      </c>
      <c r="X338" s="7">
        <f t="shared" si="32"/>
        <v>9171038</v>
      </c>
      <c r="Y338" s="7">
        <f>IF(U338="","",VLOOKUP(U338,system!$L$2:$Q$36,6,FALSE))</f>
        <v>116484</v>
      </c>
      <c r="Z338" s="7">
        <f t="shared" si="33"/>
        <v>14138</v>
      </c>
      <c r="AA338" s="7">
        <f t="shared" si="34"/>
        <v>102346</v>
      </c>
      <c r="AB338">
        <f>IF(X338="","",ROUND(system!$AJ$5/100*X338,-2))</f>
        <v>50200</v>
      </c>
    </row>
    <row r="339" spans="9:28" x14ac:dyDescent="0.2">
      <c r="I339">
        <f t="shared" si="30"/>
        <v>29</v>
      </c>
      <c r="O339" s="3"/>
      <c r="P339" s="6"/>
      <c r="Q339" s="7"/>
      <c r="R339" s="7"/>
      <c r="S339" s="7"/>
      <c r="T339">
        <v>338</v>
      </c>
      <c r="U339">
        <f>IF(メイン!$C$7&lt;system!I339,"",system!I339)</f>
        <v>29</v>
      </c>
      <c r="V339" s="3">
        <f t="shared" si="31"/>
        <v>52352</v>
      </c>
      <c r="W339" s="6">
        <f>IF(U339="","",VLOOKUP(U339,system!$A$2:$B$36,2,FALSE))</f>
        <v>1.8499999999999999E-2</v>
      </c>
      <c r="X339" s="7">
        <f t="shared" si="32"/>
        <v>9068692</v>
      </c>
      <c r="Y339" s="7">
        <f>IF(U339="","",VLOOKUP(U339,system!$L$2:$Q$36,6,FALSE))</f>
        <v>116484</v>
      </c>
      <c r="Z339" s="7">
        <f t="shared" si="33"/>
        <v>13980</v>
      </c>
      <c r="AA339" s="7">
        <f t="shared" si="34"/>
        <v>102504</v>
      </c>
    </row>
    <row r="340" spans="9:28" x14ac:dyDescent="0.2">
      <c r="I340">
        <f t="shared" si="30"/>
        <v>29</v>
      </c>
      <c r="O340" s="3"/>
      <c r="P340" s="6"/>
      <c r="Q340" s="7"/>
      <c r="R340" s="7"/>
      <c r="S340" s="7"/>
      <c r="T340">
        <v>339</v>
      </c>
      <c r="U340">
        <f>IF(メイン!$C$7&lt;system!I340,"",system!I340)</f>
        <v>29</v>
      </c>
      <c r="V340" s="3">
        <f t="shared" si="31"/>
        <v>52383</v>
      </c>
      <c r="W340" s="6">
        <f>IF(U340="","",VLOOKUP(U340,system!$A$2:$B$36,2,FALSE))</f>
        <v>1.8499999999999999E-2</v>
      </c>
      <c r="X340" s="7">
        <f t="shared" si="32"/>
        <v>8966188</v>
      </c>
      <c r="Y340" s="7">
        <f>IF(U340="","",VLOOKUP(U340,system!$L$2:$Q$36,6,FALSE))</f>
        <v>116484</v>
      </c>
      <c r="Z340" s="7">
        <f t="shared" si="33"/>
        <v>13822</v>
      </c>
      <c r="AA340" s="7">
        <f t="shared" si="34"/>
        <v>102662</v>
      </c>
    </row>
    <row r="341" spans="9:28" x14ac:dyDescent="0.2">
      <c r="I341">
        <f t="shared" si="30"/>
        <v>29</v>
      </c>
      <c r="O341" s="3"/>
      <c r="P341" s="6"/>
      <c r="Q341" s="7"/>
      <c r="R341" s="7"/>
      <c r="S341" s="7"/>
      <c r="T341">
        <v>340</v>
      </c>
      <c r="U341">
        <f>IF(メイン!$C$7&lt;system!I341,"",system!I341)</f>
        <v>29</v>
      </c>
      <c r="V341" s="3">
        <f t="shared" si="31"/>
        <v>52413</v>
      </c>
      <c r="W341" s="6">
        <f>IF(U341="","",VLOOKUP(U341,system!$A$2:$B$36,2,FALSE))</f>
        <v>1.8499999999999999E-2</v>
      </c>
      <c r="X341" s="7">
        <f t="shared" si="32"/>
        <v>8863526</v>
      </c>
      <c r="Y341" s="7">
        <f>IF(U341="","",VLOOKUP(U341,system!$L$2:$Q$36,6,FALSE))</f>
        <v>116484</v>
      </c>
      <c r="Z341" s="7">
        <f t="shared" si="33"/>
        <v>13664</v>
      </c>
      <c r="AA341" s="7">
        <f t="shared" si="34"/>
        <v>102820</v>
      </c>
    </row>
    <row r="342" spans="9:28" x14ac:dyDescent="0.2">
      <c r="I342">
        <f t="shared" si="30"/>
        <v>29</v>
      </c>
      <c r="O342" s="3"/>
      <c r="P342" s="6"/>
      <c r="Q342" s="7"/>
      <c r="R342" s="7"/>
      <c r="S342" s="7"/>
      <c r="T342">
        <v>341</v>
      </c>
      <c r="U342">
        <f>IF(メイン!$C$7&lt;system!I342,"",system!I342)</f>
        <v>29</v>
      </c>
      <c r="V342" s="3">
        <f t="shared" si="31"/>
        <v>52444</v>
      </c>
      <c r="W342" s="6">
        <f>IF(U342="","",VLOOKUP(U342,system!$A$2:$B$36,2,FALSE))</f>
        <v>1.8499999999999999E-2</v>
      </c>
      <c r="X342" s="7">
        <f t="shared" si="32"/>
        <v>8760706</v>
      </c>
      <c r="Y342" s="7">
        <f>IF(U342="","",VLOOKUP(U342,system!$L$2:$Q$36,6,FALSE))</f>
        <v>116484</v>
      </c>
      <c r="Z342" s="7">
        <f t="shared" si="33"/>
        <v>13506</v>
      </c>
      <c r="AA342" s="7">
        <f t="shared" si="34"/>
        <v>102978</v>
      </c>
    </row>
    <row r="343" spans="9:28" x14ac:dyDescent="0.2">
      <c r="I343">
        <f t="shared" si="30"/>
        <v>29</v>
      </c>
      <c r="O343" s="3"/>
      <c r="P343" s="6"/>
      <c r="Q343" s="7"/>
      <c r="R343" s="7"/>
      <c r="S343" s="7"/>
      <c r="T343">
        <v>342</v>
      </c>
      <c r="U343">
        <f>IF(メイン!$C$7&lt;system!I343,"",system!I343)</f>
        <v>29</v>
      </c>
      <c r="V343" s="3">
        <f t="shared" si="31"/>
        <v>52475</v>
      </c>
      <c r="W343" s="6">
        <f>IF(U343="","",VLOOKUP(U343,system!$A$2:$B$36,2,FALSE))</f>
        <v>1.8499999999999999E-2</v>
      </c>
      <c r="X343" s="7">
        <f t="shared" si="32"/>
        <v>8657728</v>
      </c>
      <c r="Y343" s="7">
        <f>IF(U343="","",VLOOKUP(U343,system!$L$2:$Q$36,6,FALSE))</f>
        <v>116484</v>
      </c>
      <c r="Z343" s="7">
        <f t="shared" si="33"/>
        <v>13347</v>
      </c>
      <c r="AA343" s="7">
        <f t="shared" si="34"/>
        <v>103137</v>
      </c>
    </row>
    <row r="344" spans="9:28" x14ac:dyDescent="0.2">
      <c r="I344">
        <f t="shared" si="30"/>
        <v>29</v>
      </c>
      <c r="O344" s="3"/>
      <c r="P344" s="6"/>
      <c r="Q344" s="7"/>
      <c r="R344" s="7"/>
      <c r="S344" s="7"/>
      <c r="T344">
        <v>343</v>
      </c>
      <c r="U344">
        <f>IF(メイン!$C$7&lt;system!I344,"",system!I344)</f>
        <v>29</v>
      </c>
      <c r="V344" s="3">
        <f t="shared" si="31"/>
        <v>52505</v>
      </c>
      <c r="W344" s="6">
        <f>IF(U344="","",VLOOKUP(U344,system!$A$2:$B$36,2,FALSE))</f>
        <v>1.8499999999999999E-2</v>
      </c>
      <c r="X344" s="7">
        <f t="shared" si="32"/>
        <v>8554591</v>
      </c>
      <c r="Y344" s="7">
        <f>IF(U344="","",VLOOKUP(U344,system!$L$2:$Q$36,6,FALSE))</f>
        <v>116484</v>
      </c>
      <c r="Z344" s="7">
        <f t="shared" si="33"/>
        <v>13188</v>
      </c>
      <c r="AA344" s="7">
        <f t="shared" si="34"/>
        <v>103296</v>
      </c>
    </row>
    <row r="345" spans="9:28" x14ac:dyDescent="0.2">
      <c r="I345">
        <f t="shared" si="30"/>
        <v>29</v>
      </c>
      <c r="O345" s="3"/>
      <c r="P345" s="6"/>
      <c r="Q345" s="7"/>
      <c r="R345" s="7"/>
      <c r="S345" s="7"/>
      <c r="T345">
        <v>344</v>
      </c>
      <c r="U345">
        <f>IF(メイン!$C$7&lt;system!I345,"",system!I345)</f>
        <v>29</v>
      </c>
      <c r="V345" s="3">
        <f t="shared" si="31"/>
        <v>52536</v>
      </c>
      <c r="W345" s="6">
        <f>IF(U345="","",VLOOKUP(U345,system!$A$2:$B$36,2,FALSE))</f>
        <v>1.8499999999999999E-2</v>
      </c>
      <c r="X345" s="7">
        <f t="shared" si="32"/>
        <v>8451295</v>
      </c>
      <c r="Y345" s="7">
        <f>IF(U345="","",VLOOKUP(U345,system!$L$2:$Q$36,6,FALSE))</f>
        <v>116484</v>
      </c>
      <c r="Z345" s="7">
        <f t="shared" si="33"/>
        <v>13029</v>
      </c>
      <c r="AA345" s="7">
        <f t="shared" si="34"/>
        <v>103455</v>
      </c>
    </row>
    <row r="346" spans="9:28" x14ac:dyDescent="0.2">
      <c r="I346">
        <f t="shared" si="30"/>
        <v>29</v>
      </c>
      <c r="O346" s="3"/>
      <c r="P346" s="6"/>
      <c r="Q346" s="7"/>
      <c r="R346" s="7"/>
      <c r="S346" s="7"/>
      <c r="T346">
        <v>345</v>
      </c>
      <c r="U346">
        <f>IF(メイン!$C$7&lt;system!I346,"",system!I346)</f>
        <v>29</v>
      </c>
      <c r="V346" s="3">
        <f t="shared" si="31"/>
        <v>52566</v>
      </c>
      <c r="W346" s="6">
        <f>IF(U346="","",VLOOKUP(U346,system!$A$2:$B$36,2,FALSE))</f>
        <v>1.8499999999999999E-2</v>
      </c>
      <c r="X346" s="7">
        <f t="shared" si="32"/>
        <v>8347840</v>
      </c>
      <c r="Y346" s="7">
        <f>IF(U346="","",VLOOKUP(U346,system!$L$2:$Q$36,6,FALSE))</f>
        <v>116484</v>
      </c>
      <c r="Z346" s="7">
        <f t="shared" si="33"/>
        <v>12869</v>
      </c>
      <c r="AA346" s="7">
        <f t="shared" si="34"/>
        <v>103615</v>
      </c>
    </row>
    <row r="347" spans="9:28" x14ac:dyDescent="0.2">
      <c r="I347">
        <f t="shared" ref="I347:I410" si="35">I335+1</f>
        <v>29</v>
      </c>
      <c r="O347" s="3"/>
      <c r="P347" s="6"/>
      <c r="Q347" s="7"/>
      <c r="R347" s="7"/>
      <c r="S347" s="7"/>
      <c r="T347">
        <v>346</v>
      </c>
      <c r="U347">
        <f>IF(メイン!$C$7&lt;system!I347,"",system!I347)</f>
        <v>29</v>
      </c>
      <c r="V347" s="3">
        <f t="shared" si="31"/>
        <v>52597</v>
      </c>
      <c r="W347" s="6">
        <f>IF(U347="","",VLOOKUP(U347,system!$A$2:$B$36,2,FALSE))</f>
        <v>1.8499999999999999E-2</v>
      </c>
      <c r="X347" s="7">
        <f t="shared" si="32"/>
        <v>8244225</v>
      </c>
      <c r="Y347" s="7">
        <f>IF(U347="","",VLOOKUP(U347,system!$L$2:$Q$36,6,FALSE))</f>
        <v>116484</v>
      </c>
      <c r="Z347" s="7">
        <f t="shared" si="33"/>
        <v>12709</v>
      </c>
      <c r="AA347" s="7">
        <f t="shared" si="34"/>
        <v>103775</v>
      </c>
    </row>
    <row r="348" spans="9:28" x14ac:dyDescent="0.2">
      <c r="I348">
        <f t="shared" si="35"/>
        <v>29</v>
      </c>
      <c r="O348" s="3"/>
      <c r="P348" s="6"/>
      <c r="Q348" s="7"/>
      <c r="R348" s="7"/>
      <c r="S348" s="7"/>
      <c r="T348">
        <v>347</v>
      </c>
      <c r="U348">
        <f>IF(メイン!$C$7&lt;system!I348,"",system!I348)</f>
        <v>29</v>
      </c>
      <c r="V348" s="3">
        <f t="shared" si="31"/>
        <v>52628</v>
      </c>
      <c r="W348" s="6">
        <f>IF(U348="","",VLOOKUP(U348,system!$A$2:$B$36,2,FALSE))</f>
        <v>1.8499999999999999E-2</v>
      </c>
      <c r="X348" s="7">
        <f t="shared" si="32"/>
        <v>8140450</v>
      </c>
      <c r="Y348" s="7">
        <f>IF(U348="","",VLOOKUP(U348,system!$L$2:$Q$36,6,FALSE))</f>
        <v>116484</v>
      </c>
      <c r="Z348" s="7">
        <f t="shared" si="33"/>
        <v>12549</v>
      </c>
      <c r="AA348" s="7">
        <f t="shared" si="34"/>
        <v>103935</v>
      </c>
    </row>
    <row r="349" spans="9:28" x14ac:dyDescent="0.2">
      <c r="I349">
        <f t="shared" si="35"/>
        <v>29</v>
      </c>
      <c r="O349" s="3"/>
      <c r="P349" s="6"/>
      <c r="Q349" s="7"/>
      <c r="R349" s="7"/>
      <c r="S349" s="7"/>
      <c r="T349">
        <v>348</v>
      </c>
      <c r="U349">
        <f>IF(メイン!$C$7&lt;system!I349,"",system!I349)</f>
        <v>29</v>
      </c>
      <c r="V349" s="3">
        <f t="shared" si="31"/>
        <v>52657</v>
      </c>
      <c r="W349" s="6">
        <f>IF(U349="","",VLOOKUP(U349,system!$A$2:$B$36,2,FALSE))</f>
        <v>1.8499999999999999E-2</v>
      </c>
      <c r="X349" s="7">
        <f t="shared" si="32"/>
        <v>8036515</v>
      </c>
      <c r="Y349" s="7">
        <f>IF(U349="","",VLOOKUP(U349,system!$L$2:$Q$36,6,FALSE))</f>
        <v>116484</v>
      </c>
      <c r="Z349" s="7">
        <f t="shared" si="33"/>
        <v>12389</v>
      </c>
      <c r="AA349" s="7">
        <f t="shared" si="34"/>
        <v>104095</v>
      </c>
    </row>
    <row r="350" spans="9:28" x14ac:dyDescent="0.2">
      <c r="I350">
        <f t="shared" si="35"/>
        <v>30</v>
      </c>
      <c r="O350" s="3"/>
      <c r="P350" s="6"/>
      <c r="Q350" s="7"/>
      <c r="R350" s="7"/>
      <c r="S350" s="7"/>
      <c r="T350">
        <v>349</v>
      </c>
      <c r="U350">
        <f>IF(メイン!$C$7&lt;system!I350,"",system!I350)</f>
        <v>30</v>
      </c>
      <c r="V350" s="3">
        <f t="shared" si="31"/>
        <v>52688</v>
      </c>
      <c r="W350" s="6">
        <f>IF(U350="","",VLOOKUP(U350,system!$A$2:$B$36,2,FALSE))</f>
        <v>1.8499999999999999E-2</v>
      </c>
      <c r="X350" s="7">
        <f t="shared" si="32"/>
        <v>7932420</v>
      </c>
      <c r="Y350" s="7">
        <f>IF(U350="","",VLOOKUP(U350,system!$L$2:$Q$36,6,FALSE))</f>
        <v>116484</v>
      </c>
      <c r="Z350" s="7">
        <f t="shared" si="33"/>
        <v>12229</v>
      </c>
      <c r="AA350" s="7">
        <f t="shared" si="34"/>
        <v>104255</v>
      </c>
      <c r="AB350">
        <f>IF(X350="","",ROUND(system!$AJ$5/100*X350,-2))</f>
        <v>43400</v>
      </c>
    </row>
    <row r="351" spans="9:28" x14ac:dyDescent="0.2">
      <c r="I351">
        <f t="shared" si="35"/>
        <v>30</v>
      </c>
      <c r="O351" s="3"/>
      <c r="P351" s="6"/>
      <c r="Q351" s="7"/>
      <c r="R351" s="7"/>
      <c r="S351" s="7"/>
      <c r="T351">
        <v>350</v>
      </c>
      <c r="U351">
        <f>IF(メイン!$C$7&lt;system!I351,"",system!I351)</f>
        <v>30</v>
      </c>
      <c r="V351" s="3">
        <f t="shared" si="31"/>
        <v>52718</v>
      </c>
      <c r="W351" s="6">
        <f>IF(U351="","",VLOOKUP(U351,system!$A$2:$B$36,2,FALSE))</f>
        <v>1.8499999999999999E-2</v>
      </c>
      <c r="X351" s="7">
        <f t="shared" si="32"/>
        <v>7828165</v>
      </c>
      <c r="Y351" s="7">
        <f>IF(U351="","",VLOOKUP(U351,system!$L$2:$Q$36,6,FALSE))</f>
        <v>116484</v>
      </c>
      <c r="Z351" s="7">
        <f t="shared" si="33"/>
        <v>12068</v>
      </c>
      <c r="AA351" s="7">
        <f t="shared" si="34"/>
        <v>104416</v>
      </c>
    </row>
    <row r="352" spans="9:28" x14ac:dyDescent="0.2">
      <c r="I352">
        <f t="shared" si="35"/>
        <v>30</v>
      </c>
      <c r="O352" s="3"/>
      <c r="P352" s="6"/>
      <c r="Q352" s="7"/>
      <c r="R352" s="7"/>
      <c r="S352" s="7"/>
      <c r="T352">
        <v>351</v>
      </c>
      <c r="U352">
        <f>IF(メイン!$C$7&lt;system!I352,"",system!I352)</f>
        <v>30</v>
      </c>
      <c r="V352" s="3">
        <f t="shared" si="31"/>
        <v>52749</v>
      </c>
      <c r="W352" s="6">
        <f>IF(U352="","",VLOOKUP(U352,system!$A$2:$B$36,2,FALSE))</f>
        <v>1.8499999999999999E-2</v>
      </c>
      <c r="X352" s="7">
        <f t="shared" si="32"/>
        <v>7723749</v>
      </c>
      <c r="Y352" s="7">
        <f>IF(U352="","",VLOOKUP(U352,system!$L$2:$Q$36,6,FALSE))</f>
        <v>116484</v>
      </c>
      <c r="Z352" s="7">
        <f t="shared" si="33"/>
        <v>11907</v>
      </c>
      <c r="AA352" s="7">
        <f t="shared" si="34"/>
        <v>104577</v>
      </c>
    </row>
    <row r="353" spans="9:28" x14ac:dyDescent="0.2">
      <c r="I353">
        <f t="shared" si="35"/>
        <v>30</v>
      </c>
      <c r="O353" s="3"/>
      <c r="P353" s="6"/>
      <c r="Q353" s="7"/>
      <c r="R353" s="7"/>
      <c r="S353" s="7"/>
      <c r="T353">
        <v>352</v>
      </c>
      <c r="U353">
        <f>IF(メイン!$C$7&lt;system!I353,"",system!I353)</f>
        <v>30</v>
      </c>
      <c r="V353" s="3">
        <f t="shared" si="31"/>
        <v>52779</v>
      </c>
      <c r="W353" s="6">
        <f>IF(U353="","",VLOOKUP(U353,system!$A$2:$B$36,2,FALSE))</f>
        <v>1.8499999999999999E-2</v>
      </c>
      <c r="X353" s="7">
        <f t="shared" si="32"/>
        <v>7619172</v>
      </c>
      <c r="Y353" s="7">
        <f>IF(U353="","",VLOOKUP(U353,system!$L$2:$Q$36,6,FALSE))</f>
        <v>116484</v>
      </c>
      <c r="Z353" s="7">
        <f t="shared" si="33"/>
        <v>11746</v>
      </c>
      <c r="AA353" s="7">
        <f t="shared" si="34"/>
        <v>104738</v>
      </c>
    </row>
    <row r="354" spans="9:28" x14ac:dyDescent="0.2">
      <c r="I354">
        <f t="shared" si="35"/>
        <v>30</v>
      </c>
      <c r="O354" s="3"/>
      <c r="P354" s="6"/>
      <c r="Q354" s="7"/>
      <c r="R354" s="7"/>
      <c r="S354" s="7"/>
      <c r="T354">
        <v>353</v>
      </c>
      <c r="U354">
        <f>IF(メイン!$C$7&lt;system!I354,"",system!I354)</f>
        <v>30</v>
      </c>
      <c r="V354" s="3">
        <f t="shared" si="31"/>
        <v>52810</v>
      </c>
      <c r="W354" s="6">
        <f>IF(U354="","",VLOOKUP(U354,system!$A$2:$B$36,2,FALSE))</f>
        <v>1.8499999999999999E-2</v>
      </c>
      <c r="X354" s="7">
        <f t="shared" si="32"/>
        <v>7514434</v>
      </c>
      <c r="Y354" s="7">
        <f>IF(U354="","",VLOOKUP(U354,system!$L$2:$Q$36,6,FALSE))</f>
        <v>116484</v>
      </c>
      <c r="Z354" s="7">
        <f t="shared" si="33"/>
        <v>11584</v>
      </c>
      <c r="AA354" s="7">
        <f t="shared" si="34"/>
        <v>104900</v>
      </c>
    </row>
    <row r="355" spans="9:28" x14ac:dyDescent="0.2">
      <c r="I355">
        <f t="shared" si="35"/>
        <v>30</v>
      </c>
      <c r="O355" s="3"/>
      <c r="P355" s="6"/>
      <c r="Q355" s="7"/>
      <c r="R355" s="7"/>
      <c r="S355" s="7"/>
      <c r="T355">
        <v>354</v>
      </c>
      <c r="U355">
        <f>IF(メイン!$C$7&lt;system!I355,"",system!I355)</f>
        <v>30</v>
      </c>
      <c r="V355" s="3">
        <f t="shared" si="31"/>
        <v>52841</v>
      </c>
      <c r="W355" s="6">
        <f>IF(U355="","",VLOOKUP(U355,system!$A$2:$B$36,2,FALSE))</f>
        <v>1.8499999999999999E-2</v>
      </c>
      <c r="X355" s="7">
        <f t="shared" si="32"/>
        <v>7409534</v>
      </c>
      <c r="Y355" s="7">
        <f>IF(U355="","",VLOOKUP(U355,system!$L$2:$Q$36,6,FALSE))</f>
        <v>116484</v>
      </c>
      <c r="Z355" s="7">
        <f t="shared" si="33"/>
        <v>11423</v>
      </c>
      <c r="AA355" s="7">
        <f t="shared" si="34"/>
        <v>105061</v>
      </c>
    </row>
    <row r="356" spans="9:28" x14ac:dyDescent="0.2">
      <c r="I356">
        <f t="shared" si="35"/>
        <v>30</v>
      </c>
      <c r="O356" s="3"/>
      <c r="P356" s="6"/>
      <c r="Q356" s="7"/>
      <c r="R356" s="7"/>
      <c r="S356" s="7"/>
      <c r="T356">
        <v>355</v>
      </c>
      <c r="U356">
        <f>IF(メイン!$C$7&lt;system!I356,"",system!I356)</f>
        <v>30</v>
      </c>
      <c r="V356" s="3">
        <f t="shared" si="31"/>
        <v>52871</v>
      </c>
      <c r="W356" s="6">
        <f>IF(U356="","",VLOOKUP(U356,system!$A$2:$B$36,2,FALSE))</f>
        <v>1.8499999999999999E-2</v>
      </c>
      <c r="X356" s="7">
        <f t="shared" si="32"/>
        <v>7304473</v>
      </c>
      <c r="Y356" s="7">
        <f>IF(U356="","",VLOOKUP(U356,system!$L$2:$Q$36,6,FALSE))</f>
        <v>116484</v>
      </c>
      <c r="Z356" s="7">
        <f t="shared" si="33"/>
        <v>11261</v>
      </c>
      <c r="AA356" s="7">
        <f t="shared" si="34"/>
        <v>105223</v>
      </c>
    </row>
    <row r="357" spans="9:28" x14ac:dyDescent="0.2">
      <c r="I357">
        <f t="shared" si="35"/>
        <v>30</v>
      </c>
      <c r="O357" s="3"/>
      <c r="P357" s="6"/>
      <c r="Q357" s="7"/>
      <c r="R357" s="7"/>
      <c r="S357" s="7"/>
      <c r="T357">
        <v>356</v>
      </c>
      <c r="U357">
        <f>IF(メイン!$C$7&lt;system!I357,"",system!I357)</f>
        <v>30</v>
      </c>
      <c r="V357" s="3">
        <f t="shared" si="31"/>
        <v>52902</v>
      </c>
      <c r="W357" s="6">
        <f>IF(U357="","",VLOOKUP(U357,system!$A$2:$B$36,2,FALSE))</f>
        <v>1.8499999999999999E-2</v>
      </c>
      <c r="X357" s="7">
        <f t="shared" si="32"/>
        <v>7199250</v>
      </c>
      <c r="Y357" s="7">
        <f>IF(U357="","",VLOOKUP(U357,system!$L$2:$Q$36,6,FALSE))</f>
        <v>116484</v>
      </c>
      <c r="Z357" s="7">
        <f t="shared" si="33"/>
        <v>11098</v>
      </c>
      <c r="AA357" s="7">
        <f t="shared" si="34"/>
        <v>105386</v>
      </c>
    </row>
    <row r="358" spans="9:28" x14ac:dyDescent="0.2">
      <c r="I358">
        <f t="shared" si="35"/>
        <v>30</v>
      </c>
      <c r="O358" s="3"/>
      <c r="P358" s="6"/>
      <c r="Q358" s="7"/>
      <c r="R358" s="7"/>
      <c r="S358" s="7"/>
      <c r="T358">
        <v>357</v>
      </c>
      <c r="U358">
        <f>IF(メイン!$C$7&lt;system!I358,"",system!I358)</f>
        <v>30</v>
      </c>
      <c r="V358" s="3">
        <f t="shared" si="31"/>
        <v>52932</v>
      </c>
      <c r="W358" s="6">
        <f>IF(U358="","",VLOOKUP(U358,system!$A$2:$B$36,2,FALSE))</f>
        <v>1.8499999999999999E-2</v>
      </c>
      <c r="X358" s="7">
        <f t="shared" si="32"/>
        <v>7093864</v>
      </c>
      <c r="Y358" s="7">
        <f>IF(U358="","",VLOOKUP(U358,system!$L$2:$Q$36,6,FALSE))</f>
        <v>116484</v>
      </c>
      <c r="Z358" s="7">
        <f t="shared" si="33"/>
        <v>10936</v>
      </c>
      <c r="AA358" s="7">
        <f t="shared" si="34"/>
        <v>105548</v>
      </c>
    </row>
    <row r="359" spans="9:28" x14ac:dyDescent="0.2">
      <c r="I359">
        <f t="shared" si="35"/>
        <v>30</v>
      </c>
      <c r="O359" s="3"/>
      <c r="P359" s="6"/>
      <c r="Q359" s="7"/>
      <c r="R359" s="7"/>
      <c r="S359" s="7"/>
      <c r="T359">
        <v>358</v>
      </c>
      <c r="U359">
        <f>IF(メイン!$C$7&lt;system!I359,"",system!I359)</f>
        <v>30</v>
      </c>
      <c r="V359" s="3">
        <f t="shared" si="31"/>
        <v>52963</v>
      </c>
      <c r="W359" s="6">
        <f>IF(U359="","",VLOOKUP(U359,system!$A$2:$B$36,2,FALSE))</f>
        <v>1.8499999999999999E-2</v>
      </c>
      <c r="X359" s="7">
        <f t="shared" si="32"/>
        <v>6988316</v>
      </c>
      <c r="Y359" s="7">
        <f>IF(U359="","",VLOOKUP(U359,system!$L$2:$Q$36,6,FALSE))</f>
        <v>116484</v>
      </c>
      <c r="Z359" s="7">
        <f t="shared" si="33"/>
        <v>10773</v>
      </c>
      <c r="AA359" s="7">
        <f t="shared" si="34"/>
        <v>105711</v>
      </c>
    </row>
    <row r="360" spans="9:28" x14ac:dyDescent="0.2">
      <c r="I360">
        <f t="shared" si="35"/>
        <v>30</v>
      </c>
      <c r="O360" s="3"/>
      <c r="P360" s="6"/>
      <c r="Q360" s="7"/>
      <c r="R360" s="7"/>
      <c r="S360" s="7"/>
      <c r="T360">
        <v>359</v>
      </c>
      <c r="U360">
        <f>IF(メイン!$C$7&lt;system!I360,"",system!I360)</f>
        <v>30</v>
      </c>
      <c r="V360" s="3">
        <f t="shared" si="31"/>
        <v>52994</v>
      </c>
      <c r="W360" s="6">
        <f>IF(U360="","",VLOOKUP(U360,system!$A$2:$B$36,2,FALSE))</f>
        <v>1.8499999999999999E-2</v>
      </c>
      <c r="X360" s="7">
        <f t="shared" si="32"/>
        <v>6882605</v>
      </c>
      <c r="Y360" s="7">
        <f>IF(U360="","",VLOOKUP(U360,system!$L$2:$Q$36,6,FALSE))</f>
        <v>116484</v>
      </c>
      <c r="Z360" s="7">
        <f t="shared" si="33"/>
        <v>10610</v>
      </c>
      <c r="AA360" s="7">
        <f t="shared" si="34"/>
        <v>105874</v>
      </c>
    </row>
    <row r="361" spans="9:28" x14ac:dyDescent="0.2">
      <c r="I361">
        <f t="shared" si="35"/>
        <v>30</v>
      </c>
      <c r="O361" s="3"/>
      <c r="P361" s="6"/>
      <c r="Q361" s="7"/>
      <c r="R361" s="7"/>
      <c r="S361" s="7"/>
      <c r="T361">
        <v>360</v>
      </c>
      <c r="U361">
        <f>IF(メイン!$C$7&lt;system!I361,"",system!I361)</f>
        <v>30</v>
      </c>
      <c r="V361" s="3">
        <f t="shared" si="31"/>
        <v>53022</v>
      </c>
      <c r="W361" s="6">
        <f>IF(U361="","",VLOOKUP(U361,system!$A$2:$B$36,2,FALSE))</f>
        <v>1.8499999999999999E-2</v>
      </c>
      <c r="X361" s="7">
        <f t="shared" si="32"/>
        <v>6776731</v>
      </c>
      <c r="Y361" s="7">
        <f>IF(U361="","",VLOOKUP(U361,system!$L$2:$Q$36,6,FALSE))</f>
        <v>116484</v>
      </c>
      <c r="Z361" s="7">
        <f t="shared" si="33"/>
        <v>10447</v>
      </c>
      <c r="AA361" s="7">
        <f t="shared" si="34"/>
        <v>106037</v>
      </c>
    </row>
    <row r="362" spans="9:28" x14ac:dyDescent="0.2">
      <c r="I362">
        <f t="shared" si="35"/>
        <v>31</v>
      </c>
      <c r="O362" s="3"/>
      <c r="P362" s="6"/>
      <c r="Q362" s="7"/>
      <c r="R362" s="7"/>
      <c r="S362" s="7"/>
      <c r="T362">
        <v>361</v>
      </c>
      <c r="U362">
        <f>IF(メイン!$C$7&lt;system!I362,"",system!I362)</f>
        <v>31</v>
      </c>
      <c r="V362" s="3">
        <f t="shared" si="31"/>
        <v>53053</v>
      </c>
      <c r="W362" s="6">
        <f>IF(U362="","",VLOOKUP(U362,system!$A$2:$B$36,2,FALSE))</f>
        <v>1.8499999999999999E-2</v>
      </c>
      <c r="X362" s="7">
        <f t="shared" si="32"/>
        <v>6670694</v>
      </c>
      <c r="Y362" s="7">
        <f>IF(U362="","",VLOOKUP(U362,system!$L$2:$Q$36,6,FALSE))</f>
        <v>116485</v>
      </c>
      <c r="Z362" s="7">
        <f t="shared" si="33"/>
        <v>10283</v>
      </c>
      <c r="AA362" s="7">
        <f t="shared" si="34"/>
        <v>106202</v>
      </c>
      <c r="AB362">
        <f>IF(X362="","",ROUND(system!$AJ$5/100*X362,-2))</f>
        <v>36500</v>
      </c>
    </row>
    <row r="363" spans="9:28" x14ac:dyDescent="0.2">
      <c r="I363">
        <f t="shared" si="35"/>
        <v>31</v>
      </c>
      <c r="O363" s="3"/>
      <c r="P363" s="6"/>
      <c r="Q363" s="7"/>
      <c r="R363" s="7"/>
      <c r="S363" s="7"/>
      <c r="T363">
        <v>362</v>
      </c>
      <c r="U363">
        <f>IF(メイン!$C$7&lt;system!I363,"",system!I363)</f>
        <v>31</v>
      </c>
      <c r="V363" s="3">
        <f t="shared" si="31"/>
        <v>53083</v>
      </c>
      <c r="W363" s="6">
        <f>IF(U363="","",VLOOKUP(U363,system!$A$2:$B$36,2,FALSE))</f>
        <v>1.8499999999999999E-2</v>
      </c>
      <c r="X363" s="7">
        <f t="shared" si="32"/>
        <v>6564492</v>
      </c>
      <c r="Y363" s="7">
        <f>IF(U363="","",VLOOKUP(U363,system!$L$2:$Q$36,6,FALSE))</f>
        <v>116485</v>
      </c>
      <c r="Z363" s="7">
        <f t="shared" si="33"/>
        <v>10120</v>
      </c>
      <c r="AA363" s="7">
        <f t="shared" si="34"/>
        <v>106365</v>
      </c>
    </row>
    <row r="364" spans="9:28" x14ac:dyDescent="0.2">
      <c r="I364">
        <f t="shared" si="35"/>
        <v>31</v>
      </c>
      <c r="O364" s="3"/>
      <c r="P364" s="6"/>
      <c r="Q364" s="7"/>
      <c r="R364" s="7"/>
      <c r="S364" s="7"/>
      <c r="T364">
        <v>363</v>
      </c>
      <c r="U364">
        <f>IF(メイン!$C$7&lt;system!I364,"",system!I364)</f>
        <v>31</v>
      </c>
      <c r="V364" s="3">
        <f t="shared" si="31"/>
        <v>53114</v>
      </c>
      <c r="W364" s="6">
        <f>IF(U364="","",VLOOKUP(U364,system!$A$2:$B$36,2,FALSE))</f>
        <v>1.8499999999999999E-2</v>
      </c>
      <c r="X364" s="7">
        <f t="shared" si="32"/>
        <v>6458127</v>
      </c>
      <c r="Y364" s="7">
        <f>IF(U364="","",VLOOKUP(U364,system!$L$2:$Q$36,6,FALSE))</f>
        <v>116485</v>
      </c>
      <c r="Z364" s="7">
        <f t="shared" si="33"/>
        <v>9956</v>
      </c>
      <c r="AA364" s="7">
        <f t="shared" si="34"/>
        <v>106529</v>
      </c>
    </row>
    <row r="365" spans="9:28" x14ac:dyDescent="0.2">
      <c r="I365">
        <f t="shared" si="35"/>
        <v>31</v>
      </c>
      <c r="O365" s="3"/>
      <c r="P365" s="6"/>
      <c r="Q365" s="7"/>
      <c r="R365" s="7"/>
      <c r="S365" s="7"/>
      <c r="T365">
        <v>364</v>
      </c>
      <c r="U365">
        <f>IF(メイン!$C$7&lt;system!I365,"",system!I365)</f>
        <v>31</v>
      </c>
      <c r="V365" s="3">
        <f t="shared" si="31"/>
        <v>53144</v>
      </c>
      <c r="W365" s="6">
        <f>IF(U365="","",VLOOKUP(U365,system!$A$2:$B$36,2,FALSE))</f>
        <v>1.8499999999999999E-2</v>
      </c>
      <c r="X365" s="7">
        <f t="shared" si="32"/>
        <v>6351598</v>
      </c>
      <c r="Y365" s="7">
        <f>IF(U365="","",VLOOKUP(U365,system!$L$2:$Q$36,6,FALSE))</f>
        <v>116485</v>
      </c>
      <c r="Z365" s="7">
        <f t="shared" si="33"/>
        <v>9792</v>
      </c>
      <c r="AA365" s="7">
        <f t="shared" si="34"/>
        <v>106693</v>
      </c>
    </row>
    <row r="366" spans="9:28" x14ac:dyDescent="0.2">
      <c r="I366">
        <f t="shared" si="35"/>
        <v>31</v>
      </c>
      <c r="O366" s="3"/>
      <c r="P366" s="6"/>
      <c r="Q366" s="7"/>
      <c r="R366" s="7"/>
      <c r="S366" s="7"/>
      <c r="T366">
        <v>365</v>
      </c>
      <c r="U366">
        <f>IF(メイン!$C$7&lt;system!I366,"",system!I366)</f>
        <v>31</v>
      </c>
      <c r="V366" s="3">
        <f t="shared" si="31"/>
        <v>53175</v>
      </c>
      <c r="W366" s="6">
        <f>IF(U366="","",VLOOKUP(U366,system!$A$2:$B$36,2,FALSE))</f>
        <v>1.8499999999999999E-2</v>
      </c>
      <c r="X366" s="7">
        <f t="shared" si="32"/>
        <v>6244905</v>
      </c>
      <c r="Y366" s="7">
        <f>IF(U366="","",VLOOKUP(U366,system!$L$2:$Q$36,6,FALSE))</f>
        <v>116485</v>
      </c>
      <c r="Z366" s="7">
        <f t="shared" si="33"/>
        <v>9627</v>
      </c>
      <c r="AA366" s="7">
        <f t="shared" si="34"/>
        <v>106858</v>
      </c>
    </row>
    <row r="367" spans="9:28" x14ac:dyDescent="0.2">
      <c r="I367">
        <f t="shared" si="35"/>
        <v>31</v>
      </c>
      <c r="O367" s="3"/>
      <c r="P367" s="6"/>
      <c r="Q367" s="7"/>
      <c r="R367" s="7"/>
      <c r="S367" s="7"/>
      <c r="T367">
        <v>366</v>
      </c>
      <c r="U367">
        <f>IF(メイン!$C$7&lt;system!I367,"",system!I367)</f>
        <v>31</v>
      </c>
      <c r="V367" s="3">
        <f t="shared" si="31"/>
        <v>53206</v>
      </c>
      <c r="W367" s="6">
        <f>IF(U367="","",VLOOKUP(U367,system!$A$2:$B$36,2,FALSE))</f>
        <v>1.8499999999999999E-2</v>
      </c>
      <c r="X367" s="7">
        <f t="shared" si="32"/>
        <v>6138047</v>
      </c>
      <c r="Y367" s="7">
        <f>IF(U367="","",VLOOKUP(U367,system!$L$2:$Q$36,6,FALSE))</f>
        <v>116485</v>
      </c>
      <c r="Z367" s="7">
        <f t="shared" si="33"/>
        <v>9462</v>
      </c>
      <c r="AA367" s="7">
        <f t="shared" si="34"/>
        <v>107023</v>
      </c>
    </row>
    <row r="368" spans="9:28" x14ac:dyDescent="0.2">
      <c r="I368">
        <f t="shared" si="35"/>
        <v>31</v>
      </c>
      <c r="O368" s="3"/>
      <c r="P368" s="6"/>
      <c r="Q368" s="7"/>
      <c r="R368" s="7"/>
      <c r="S368" s="7"/>
      <c r="T368">
        <v>367</v>
      </c>
      <c r="U368">
        <f>IF(メイン!$C$7&lt;system!I368,"",system!I368)</f>
        <v>31</v>
      </c>
      <c r="V368" s="3">
        <f t="shared" si="31"/>
        <v>53236</v>
      </c>
      <c r="W368" s="6">
        <f>IF(U368="","",VLOOKUP(U368,system!$A$2:$B$36,2,FALSE))</f>
        <v>1.8499999999999999E-2</v>
      </c>
      <c r="X368" s="7">
        <f t="shared" si="32"/>
        <v>6031024</v>
      </c>
      <c r="Y368" s="7">
        <f>IF(U368="","",VLOOKUP(U368,system!$L$2:$Q$36,6,FALSE))</f>
        <v>116485</v>
      </c>
      <c r="Z368" s="7">
        <f t="shared" si="33"/>
        <v>9297</v>
      </c>
      <c r="AA368" s="7">
        <f t="shared" si="34"/>
        <v>107188</v>
      </c>
    </row>
    <row r="369" spans="9:28" x14ac:dyDescent="0.2">
      <c r="I369">
        <f t="shared" si="35"/>
        <v>31</v>
      </c>
      <c r="O369" s="3"/>
      <c r="P369" s="6"/>
      <c r="Q369" s="7"/>
      <c r="R369" s="7"/>
      <c r="S369" s="7"/>
      <c r="T369">
        <v>368</v>
      </c>
      <c r="U369">
        <f>IF(メイン!$C$7&lt;system!I369,"",system!I369)</f>
        <v>31</v>
      </c>
      <c r="V369" s="3">
        <f t="shared" si="31"/>
        <v>53267</v>
      </c>
      <c r="W369" s="6">
        <f>IF(U369="","",VLOOKUP(U369,system!$A$2:$B$36,2,FALSE))</f>
        <v>1.8499999999999999E-2</v>
      </c>
      <c r="X369" s="7">
        <f t="shared" si="32"/>
        <v>5923836</v>
      </c>
      <c r="Y369" s="7">
        <f>IF(U369="","",VLOOKUP(U369,system!$L$2:$Q$36,6,FALSE))</f>
        <v>116485</v>
      </c>
      <c r="Z369" s="7">
        <f t="shared" si="33"/>
        <v>9132</v>
      </c>
      <c r="AA369" s="7">
        <f t="shared" si="34"/>
        <v>107353</v>
      </c>
    </row>
    <row r="370" spans="9:28" x14ac:dyDescent="0.2">
      <c r="I370">
        <f t="shared" si="35"/>
        <v>31</v>
      </c>
      <c r="O370" s="3"/>
      <c r="P370" s="6"/>
      <c r="Q370" s="7"/>
      <c r="R370" s="7"/>
      <c r="S370" s="7"/>
      <c r="T370">
        <v>369</v>
      </c>
      <c r="U370">
        <f>IF(メイン!$C$7&lt;system!I370,"",system!I370)</f>
        <v>31</v>
      </c>
      <c r="V370" s="3">
        <f t="shared" si="31"/>
        <v>53297</v>
      </c>
      <c r="W370" s="6">
        <f>IF(U370="","",VLOOKUP(U370,system!$A$2:$B$36,2,FALSE))</f>
        <v>1.8499999999999999E-2</v>
      </c>
      <c r="X370" s="7">
        <f t="shared" si="32"/>
        <v>5816483</v>
      </c>
      <c r="Y370" s="7">
        <f>IF(U370="","",VLOOKUP(U370,system!$L$2:$Q$36,6,FALSE))</f>
        <v>116485</v>
      </c>
      <c r="Z370" s="7">
        <f t="shared" si="33"/>
        <v>8967</v>
      </c>
      <c r="AA370" s="7">
        <f t="shared" si="34"/>
        <v>107518</v>
      </c>
    </row>
    <row r="371" spans="9:28" x14ac:dyDescent="0.2">
      <c r="I371">
        <f t="shared" si="35"/>
        <v>31</v>
      </c>
      <c r="O371" s="3"/>
      <c r="P371" s="6"/>
      <c r="Q371" s="7"/>
      <c r="R371" s="7"/>
      <c r="S371" s="7"/>
      <c r="T371">
        <v>370</v>
      </c>
      <c r="U371">
        <f>IF(メイン!$C$7&lt;system!I371,"",system!I371)</f>
        <v>31</v>
      </c>
      <c r="V371" s="3">
        <f t="shared" si="31"/>
        <v>53328</v>
      </c>
      <c r="W371" s="6">
        <f>IF(U371="","",VLOOKUP(U371,system!$A$2:$B$36,2,FALSE))</f>
        <v>1.8499999999999999E-2</v>
      </c>
      <c r="X371" s="7">
        <f t="shared" si="32"/>
        <v>5708965</v>
      </c>
      <c r="Y371" s="7">
        <f>IF(U371="","",VLOOKUP(U371,system!$L$2:$Q$36,6,FALSE))</f>
        <v>116485</v>
      </c>
      <c r="Z371" s="7">
        <f t="shared" si="33"/>
        <v>8801</v>
      </c>
      <c r="AA371" s="7">
        <f t="shared" si="34"/>
        <v>107684</v>
      </c>
    </row>
    <row r="372" spans="9:28" x14ac:dyDescent="0.2">
      <c r="I372">
        <f t="shared" si="35"/>
        <v>31</v>
      </c>
      <c r="O372" s="3"/>
      <c r="P372" s="6"/>
      <c r="Q372" s="7"/>
      <c r="R372" s="7"/>
      <c r="S372" s="7"/>
      <c r="T372">
        <v>371</v>
      </c>
      <c r="U372">
        <f>IF(メイン!$C$7&lt;system!I372,"",system!I372)</f>
        <v>31</v>
      </c>
      <c r="V372" s="3">
        <f t="shared" si="31"/>
        <v>53359</v>
      </c>
      <c r="W372" s="6">
        <f>IF(U372="","",VLOOKUP(U372,system!$A$2:$B$36,2,FALSE))</f>
        <v>1.8499999999999999E-2</v>
      </c>
      <c r="X372" s="7">
        <f t="shared" si="32"/>
        <v>5601281</v>
      </c>
      <c r="Y372" s="7">
        <f>IF(U372="","",VLOOKUP(U372,system!$L$2:$Q$36,6,FALSE))</f>
        <v>116485</v>
      </c>
      <c r="Z372" s="7">
        <f t="shared" si="33"/>
        <v>8635</v>
      </c>
      <c r="AA372" s="7">
        <f t="shared" si="34"/>
        <v>107850</v>
      </c>
    </row>
    <row r="373" spans="9:28" x14ac:dyDescent="0.2">
      <c r="I373">
        <f t="shared" si="35"/>
        <v>31</v>
      </c>
      <c r="O373" s="3"/>
      <c r="P373" s="6"/>
      <c r="Q373" s="7"/>
      <c r="R373" s="7"/>
      <c r="S373" s="7"/>
      <c r="T373">
        <v>372</v>
      </c>
      <c r="U373">
        <f>IF(メイン!$C$7&lt;system!I373,"",system!I373)</f>
        <v>31</v>
      </c>
      <c r="V373" s="3">
        <f t="shared" si="31"/>
        <v>53387</v>
      </c>
      <c r="W373" s="6">
        <f>IF(U373="","",VLOOKUP(U373,system!$A$2:$B$36,2,FALSE))</f>
        <v>1.8499999999999999E-2</v>
      </c>
      <c r="X373" s="7">
        <f t="shared" si="32"/>
        <v>5493431</v>
      </c>
      <c r="Y373" s="7">
        <f>IF(U373="","",VLOOKUP(U373,system!$L$2:$Q$36,6,FALSE))</f>
        <v>116485</v>
      </c>
      <c r="Z373" s="7">
        <f t="shared" si="33"/>
        <v>8469</v>
      </c>
      <c r="AA373" s="7">
        <f t="shared" si="34"/>
        <v>108016</v>
      </c>
    </row>
    <row r="374" spans="9:28" x14ac:dyDescent="0.2">
      <c r="I374">
        <f t="shared" si="35"/>
        <v>32</v>
      </c>
      <c r="O374" s="3"/>
      <c r="P374" s="6"/>
      <c r="Q374" s="7"/>
      <c r="R374" s="7"/>
      <c r="S374" s="7"/>
      <c r="T374">
        <v>373</v>
      </c>
      <c r="U374">
        <f>IF(メイン!$C$7&lt;system!I374,"",system!I374)</f>
        <v>32</v>
      </c>
      <c r="V374" s="3">
        <f t="shared" si="31"/>
        <v>53418</v>
      </c>
      <c r="W374" s="6">
        <f>IF(U374="","",VLOOKUP(U374,system!$A$2:$B$36,2,FALSE))</f>
        <v>1.8499999999999999E-2</v>
      </c>
      <c r="X374" s="7">
        <f t="shared" si="32"/>
        <v>5385415</v>
      </c>
      <c r="Y374" s="7">
        <f>IF(U374="","",VLOOKUP(U374,system!$L$2:$Q$36,6,FALSE))</f>
        <v>116485</v>
      </c>
      <c r="Z374" s="7">
        <f t="shared" si="33"/>
        <v>8302</v>
      </c>
      <c r="AA374" s="7">
        <f t="shared" si="34"/>
        <v>108183</v>
      </c>
      <c r="AB374">
        <f>IF(X374="","",ROUND(system!$AJ$5/100*X374,-2))</f>
        <v>29500</v>
      </c>
    </row>
    <row r="375" spans="9:28" x14ac:dyDescent="0.2">
      <c r="I375">
        <f t="shared" si="35"/>
        <v>32</v>
      </c>
      <c r="O375" s="3"/>
      <c r="P375" s="6"/>
      <c r="Q375" s="7"/>
      <c r="R375" s="7"/>
      <c r="S375" s="7"/>
      <c r="T375">
        <v>374</v>
      </c>
      <c r="U375">
        <f>IF(メイン!$C$7&lt;system!I375,"",system!I375)</f>
        <v>32</v>
      </c>
      <c r="V375" s="3">
        <f t="shared" si="31"/>
        <v>53448</v>
      </c>
      <c r="W375" s="6">
        <f>IF(U375="","",VLOOKUP(U375,system!$A$2:$B$36,2,FALSE))</f>
        <v>1.8499999999999999E-2</v>
      </c>
      <c r="X375" s="7">
        <f t="shared" si="32"/>
        <v>5277232</v>
      </c>
      <c r="Y375" s="7">
        <f>IF(U375="","",VLOOKUP(U375,system!$L$2:$Q$36,6,FALSE))</f>
        <v>116485</v>
      </c>
      <c r="Z375" s="7">
        <f t="shared" si="33"/>
        <v>8135</v>
      </c>
      <c r="AA375" s="7">
        <f t="shared" si="34"/>
        <v>108350</v>
      </c>
    </row>
    <row r="376" spans="9:28" x14ac:dyDescent="0.2">
      <c r="I376">
        <f t="shared" si="35"/>
        <v>32</v>
      </c>
      <c r="O376" s="3"/>
      <c r="P376" s="6"/>
      <c r="Q376" s="7"/>
      <c r="R376" s="7"/>
      <c r="S376" s="7"/>
      <c r="T376">
        <v>375</v>
      </c>
      <c r="U376">
        <f>IF(メイン!$C$7&lt;system!I376,"",system!I376)</f>
        <v>32</v>
      </c>
      <c r="V376" s="3">
        <f t="shared" si="31"/>
        <v>53479</v>
      </c>
      <c r="W376" s="6">
        <f>IF(U376="","",VLOOKUP(U376,system!$A$2:$B$36,2,FALSE))</f>
        <v>1.8499999999999999E-2</v>
      </c>
      <c r="X376" s="7">
        <f t="shared" si="32"/>
        <v>5168882</v>
      </c>
      <c r="Y376" s="7">
        <f>IF(U376="","",VLOOKUP(U376,system!$L$2:$Q$36,6,FALSE))</f>
        <v>116485</v>
      </c>
      <c r="Z376" s="7">
        <f t="shared" si="33"/>
        <v>7968</v>
      </c>
      <c r="AA376" s="7">
        <f t="shared" si="34"/>
        <v>108517</v>
      </c>
    </row>
    <row r="377" spans="9:28" x14ac:dyDescent="0.2">
      <c r="I377">
        <f t="shared" si="35"/>
        <v>32</v>
      </c>
      <c r="O377" s="3"/>
      <c r="P377" s="6"/>
      <c r="Q377" s="7"/>
      <c r="R377" s="7"/>
      <c r="S377" s="7"/>
      <c r="T377">
        <v>376</v>
      </c>
      <c r="U377">
        <f>IF(メイン!$C$7&lt;system!I377,"",system!I377)</f>
        <v>32</v>
      </c>
      <c r="V377" s="3">
        <f t="shared" si="31"/>
        <v>53509</v>
      </c>
      <c r="W377" s="6">
        <f>IF(U377="","",VLOOKUP(U377,system!$A$2:$B$36,2,FALSE))</f>
        <v>1.8499999999999999E-2</v>
      </c>
      <c r="X377" s="7">
        <f t="shared" si="32"/>
        <v>5060365</v>
      </c>
      <c r="Y377" s="7">
        <f>IF(U377="","",VLOOKUP(U377,system!$L$2:$Q$36,6,FALSE))</f>
        <v>116485</v>
      </c>
      <c r="Z377" s="7">
        <f t="shared" si="33"/>
        <v>7801</v>
      </c>
      <c r="AA377" s="7">
        <f t="shared" si="34"/>
        <v>108684</v>
      </c>
    </row>
    <row r="378" spans="9:28" x14ac:dyDescent="0.2">
      <c r="I378">
        <f t="shared" si="35"/>
        <v>32</v>
      </c>
      <c r="O378" s="3"/>
      <c r="P378" s="6"/>
      <c r="Q378" s="7"/>
      <c r="R378" s="7"/>
      <c r="S378" s="7"/>
      <c r="T378">
        <v>377</v>
      </c>
      <c r="U378">
        <f>IF(メイン!$C$7&lt;system!I378,"",system!I378)</f>
        <v>32</v>
      </c>
      <c r="V378" s="3">
        <f t="shared" si="31"/>
        <v>53540</v>
      </c>
      <c r="W378" s="6">
        <f>IF(U378="","",VLOOKUP(U378,system!$A$2:$B$36,2,FALSE))</f>
        <v>1.8499999999999999E-2</v>
      </c>
      <c r="X378" s="7">
        <f t="shared" si="32"/>
        <v>4951681</v>
      </c>
      <c r="Y378" s="7">
        <f>IF(U378="","",VLOOKUP(U378,system!$L$2:$Q$36,6,FALSE))</f>
        <v>116485</v>
      </c>
      <c r="Z378" s="7">
        <f t="shared" si="33"/>
        <v>7633</v>
      </c>
      <c r="AA378" s="7">
        <f t="shared" si="34"/>
        <v>108852</v>
      </c>
    </row>
    <row r="379" spans="9:28" x14ac:dyDescent="0.2">
      <c r="I379">
        <f t="shared" si="35"/>
        <v>32</v>
      </c>
      <c r="O379" s="3"/>
      <c r="P379" s="6"/>
      <c r="Q379" s="7"/>
      <c r="R379" s="7"/>
      <c r="S379" s="7"/>
      <c r="T379">
        <v>378</v>
      </c>
      <c r="U379">
        <f>IF(メイン!$C$7&lt;system!I379,"",system!I379)</f>
        <v>32</v>
      </c>
      <c r="V379" s="3">
        <f t="shared" si="31"/>
        <v>53571</v>
      </c>
      <c r="W379" s="6">
        <f>IF(U379="","",VLOOKUP(U379,system!$A$2:$B$36,2,FALSE))</f>
        <v>1.8499999999999999E-2</v>
      </c>
      <c r="X379" s="7">
        <f t="shared" si="32"/>
        <v>4842829</v>
      </c>
      <c r="Y379" s="7">
        <f>IF(U379="","",VLOOKUP(U379,system!$L$2:$Q$36,6,FALSE))</f>
        <v>116485</v>
      </c>
      <c r="Z379" s="7">
        <f t="shared" si="33"/>
        <v>7466</v>
      </c>
      <c r="AA379" s="7">
        <f t="shared" si="34"/>
        <v>109019</v>
      </c>
    </row>
    <row r="380" spans="9:28" x14ac:dyDescent="0.2">
      <c r="I380">
        <f t="shared" si="35"/>
        <v>32</v>
      </c>
      <c r="O380" s="3"/>
      <c r="P380" s="6"/>
      <c r="Q380" s="7"/>
      <c r="R380" s="7"/>
      <c r="S380" s="7"/>
      <c r="T380">
        <v>379</v>
      </c>
      <c r="U380">
        <f>IF(メイン!$C$7&lt;system!I380,"",system!I380)</f>
        <v>32</v>
      </c>
      <c r="V380" s="3">
        <f t="shared" si="31"/>
        <v>53601</v>
      </c>
      <c r="W380" s="6">
        <f>IF(U380="","",VLOOKUP(U380,system!$A$2:$B$36,2,FALSE))</f>
        <v>1.8499999999999999E-2</v>
      </c>
      <c r="X380" s="7">
        <f t="shared" si="32"/>
        <v>4733810</v>
      </c>
      <c r="Y380" s="7">
        <f>IF(U380="","",VLOOKUP(U380,system!$L$2:$Q$36,6,FALSE))</f>
        <v>116485</v>
      </c>
      <c r="Z380" s="7">
        <f t="shared" si="33"/>
        <v>7297</v>
      </c>
      <c r="AA380" s="7">
        <f t="shared" si="34"/>
        <v>109188</v>
      </c>
    </row>
    <row r="381" spans="9:28" x14ac:dyDescent="0.2">
      <c r="I381">
        <f t="shared" si="35"/>
        <v>32</v>
      </c>
      <c r="O381" s="3"/>
      <c r="P381" s="6"/>
      <c r="Q381" s="7"/>
      <c r="R381" s="7"/>
      <c r="S381" s="7"/>
      <c r="T381">
        <v>380</v>
      </c>
      <c r="U381">
        <f>IF(メイン!$C$7&lt;system!I381,"",system!I381)</f>
        <v>32</v>
      </c>
      <c r="V381" s="3">
        <f t="shared" si="31"/>
        <v>53632</v>
      </c>
      <c r="W381" s="6">
        <f>IF(U381="","",VLOOKUP(U381,system!$A$2:$B$36,2,FALSE))</f>
        <v>1.8499999999999999E-2</v>
      </c>
      <c r="X381" s="7">
        <f t="shared" si="32"/>
        <v>4624622</v>
      </c>
      <c r="Y381" s="7">
        <f>IF(U381="","",VLOOKUP(U381,system!$L$2:$Q$36,6,FALSE))</f>
        <v>116485</v>
      </c>
      <c r="Z381" s="7">
        <f t="shared" si="33"/>
        <v>7129</v>
      </c>
      <c r="AA381" s="7">
        <f t="shared" si="34"/>
        <v>109356</v>
      </c>
    </row>
    <row r="382" spans="9:28" x14ac:dyDescent="0.2">
      <c r="I382">
        <f t="shared" si="35"/>
        <v>32</v>
      </c>
      <c r="O382" s="3"/>
      <c r="P382" s="6"/>
      <c r="Q382" s="7"/>
      <c r="R382" s="7"/>
      <c r="S382" s="7"/>
      <c r="T382">
        <v>381</v>
      </c>
      <c r="U382">
        <f>IF(メイン!$C$7&lt;system!I382,"",system!I382)</f>
        <v>32</v>
      </c>
      <c r="V382" s="3">
        <f t="shared" si="31"/>
        <v>53662</v>
      </c>
      <c r="W382" s="6">
        <f>IF(U382="","",VLOOKUP(U382,system!$A$2:$B$36,2,FALSE))</f>
        <v>1.8499999999999999E-2</v>
      </c>
      <c r="X382" s="7">
        <f t="shared" si="32"/>
        <v>4515266</v>
      </c>
      <c r="Y382" s="7">
        <f>IF(U382="","",VLOOKUP(U382,system!$L$2:$Q$36,6,FALSE))</f>
        <v>116485</v>
      </c>
      <c r="Z382" s="7">
        <f t="shared" si="33"/>
        <v>6961</v>
      </c>
      <c r="AA382" s="7">
        <f t="shared" si="34"/>
        <v>109524</v>
      </c>
    </row>
    <row r="383" spans="9:28" x14ac:dyDescent="0.2">
      <c r="I383">
        <f t="shared" si="35"/>
        <v>32</v>
      </c>
      <c r="O383" s="3"/>
      <c r="P383" s="6"/>
      <c r="Q383" s="7"/>
      <c r="R383" s="7"/>
      <c r="S383" s="7"/>
      <c r="T383">
        <v>382</v>
      </c>
      <c r="U383">
        <f>IF(メイン!$C$7&lt;system!I383,"",system!I383)</f>
        <v>32</v>
      </c>
      <c r="V383" s="3">
        <f t="shared" si="31"/>
        <v>53693</v>
      </c>
      <c r="W383" s="6">
        <f>IF(U383="","",VLOOKUP(U383,system!$A$2:$B$36,2,FALSE))</f>
        <v>1.8499999999999999E-2</v>
      </c>
      <c r="X383" s="7">
        <f t="shared" si="32"/>
        <v>4405742</v>
      </c>
      <c r="Y383" s="7">
        <f>IF(U383="","",VLOOKUP(U383,system!$L$2:$Q$36,6,FALSE))</f>
        <v>116485</v>
      </c>
      <c r="Z383" s="7">
        <f t="shared" si="33"/>
        <v>6792</v>
      </c>
      <c r="AA383" s="7">
        <f t="shared" si="34"/>
        <v>109693</v>
      </c>
    </row>
    <row r="384" spans="9:28" x14ac:dyDescent="0.2">
      <c r="I384">
        <f t="shared" si="35"/>
        <v>32</v>
      </c>
      <c r="O384" s="3"/>
      <c r="P384" s="6"/>
      <c r="Q384" s="7"/>
      <c r="R384" s="7"/>
      <c r="S384" s="7"/>
      <c r="T384">
        <v>383</v>
      </c>
      <c r="U384">
        <f>IF(メイン!$C$7&lt;system!I384,"",system!I384)</f>
        <v>32</v>
      </c>
      <c r="V384" s="3">
        <f t="shared" si="31"/>
        <v>53724</v>
      </c>
      <c r="W384" s="6">
        <f>IF(U384="","",VLOOKUP(U384,system!$A$2:$B$36,2,FALSE))</f>
        <v>1.8499999999999999E-2</v>
      </c>
      <c r="X384" s="7">
        <f t="shared" si="32"/>
        <v>4296049</v>
      </c>
      <c r="Y384" s="7">
        <f>IF(U384="","",VLOOKUP(U384,system!$L$2:$Q$36,6,FALSE))</f>
        <v>116485</v>
      </c>
      <c r="Z384" s="7">
        <f t="shared" si="33"/>
        <v>6623</v>
      </c>
      <c r="AA384" s="7">
        <f t="shared" si="34"/>
        <v>109862</v>
      </c>
    </row>
    <row r="385" spans="9:28" x14ac:dyDescent="0.2">
      <c r="I385">
        <f t="shared" si="35"/>
        <v>32</v>
      </c>
      <c r="O385" s="3"/>
      <c r="P385" s="6"/>
      <c r="Q385" s="7"/>
      <c r="R385" s="7"/>
      <c r="S385" s="7"/>
      <c r="T385">
        <v>384</v>
      </c>
      <c r="U385">
        <f>IF(メイン!$C$7&lt;system!I385,"",system!I385)</f>
        <v>32</v>
      </c>
      <c r="V385" s="3">
        <f t="shared" si="31"/>
        <v>53752</v>
      </c>
      <c r="W385" s="6">
        <f>IF(U385="","",VLOOKUP(U385,system!$A$2:$B$36,2,FALSE))</f>
        <v>1.8499999999999999E-2</v>
      </c>
      <c r="X385" s="7">
        <f t="shared" si="32"/>
        <v>4186187</v>
      </c>
      <c r="Y385" s="7">
        <f>IF(U385="","",VLOOKUP(U385,system!$L$2:$Q$36,6,FALSE))</f>
        <v>116485</v>
      </c>
      <c r="Z385" s="7">
        <f t="shared" si="33"/>
        <v>6453</v>
      </c>
      <c r="AA385" s="7">
        <f t="shared" si="34"/>
        <v>110032</v>
      </c>
    </row>
    <row r="386" spans="9:28" x14ac:dyDescent="0.2">
      <c r="I386">
        <f t="shared" si="35"/>
        <v>33</v>
      </c>
      <c r="O386" s="3"/>
      <c r="P386" s="6"/>
      <c r="Q386" s="7"/>
      <c r="R386" s="7"/>
      <c r="S386" s="7"/>
      <c r="T386">
        <v>385</v>
      </c>
      <c r="U386">
        <f>IF(メイン!$C$7&lt;system!I386,"",system!I386)</f>
        <v>33</v>
      </c>
      <c r="V386" s="3">
        <f t="shared" si="31"/>
        <v>53783</v>
      </c>
      <c r="W386" s="6">
        <f>IF(U386="","",VLOOKUP(U386,system!$A$2:$B$36,2,FALSE))</f>
        <v>1.8499999999999999E-2</v>
      </c>
      <c r="X386" s="7">
        <f t="shared" si="32"/>
        <v>4076155</v>
      </c>
      <c r="Y386" s="7">
        <f>IF(U386="","",VLOOKUP(U386,system!$L$2:$Q$36,6,FALSE))</f>
        <v>116484</v>
      </c>
      <c r="Z386" s="7">
        <f t="shared" si="33"/>
        <v>6284</v>
      </c>
      <c r="AA386" s="7">
        <f t="shared" si="34"/>
        <v>110200</v>
      </c>
      <c r="AB386">
        <f>IF(X386="","",ROUND(system!$AJ$5/100*X386,-2))</f>
        <v>22300</v>
      </c>
    </row>
    <row r="387" spans="9:28" x14ac:dyDescent="0.2">
      <c r="I387">
        <f t="shared" si="35"/>
        <v>33</v>
      </c>
      <c r="O387" s="3"/>
      <c r="P387" s="6"/>
      <c r="Q387" s="7"/>
      <c r="R387" s="7"/>
      <c r="S387" s="7"/>
      <c r="T387">
        <v>386</v>
      </c>
      <c r="U387">
        <f>IF(メイン!$C$7&lt;system!I387,"",system!I387)</f>
        <v>33</v>
      </c>
      <c r="V387" s="3">
        <f t="shared" si="31"/>
        <v>53813</v>
      </c>
      <c r="W387" s="6">
        <f>IF(U387="","",VLOOKUP(U387,system!$A$2:$B$36,2,FALSE))</f>
        <v>1.8499999999999999E-2</v>
      </c>
      <c r="X387" s="7">
        <f t="shared" si="32"/>
        <v>3965955</v>
      </c>
      <c r="Y387" s="7">
        <f>IF(U387="","",VLOOKUP(U387,system!$L$2:$Q$36,6,FALSE))</f>
        <v>116484</v>
      </c>
      <c r="Z387" s="7">
        <f t="shared" si="33"/>
        <v>6114</v>
      </c>
      <c r="AA387" s="7">
        <f t="shared" si="34"/>
        <v>110370</v>
      </c>
    </row>
    <row r="388" spans="9:28" x14ac:dyDescent="0.2">
      <c r="I388">
        <f t="shared" si="35"/>
        <v>33</v>
      </c>
      <c r="O388" s="3"/>
      <c r="P388" s="6"/>
      <c r="Q388" s="7"/>
      <c r="R388" s="7"/>
      <c r="S388" s="7"/>
      <c r="T388">
        <v>387</v>
      </c>
      <c r="U388">
        <f>IF(メイン!$C$7&lt;system!I388,"",system!I388)</f>
        <v>33</v>
      </c>
      <c r="V388" s="3">
        <f t="shared" ref="V388:V421" si="36">IF(U388="","",EDATE(V387,1))</f>
        <v>53844</v>
      </c>
      <c r="W388" s="6">
        <f>IF(U388="","",VLOOKUP(U388,system!$A$2:$B$36,2,FALSE))</f>
        <v>1.8499999999999999E-2</v>
      </c>
      <c r="X388" s="7">
        <f t="shared" ref="X388:X421" si="37">IF(U388="","",ROUNDDOWN(X387-AA387,0))</f>
        <v>3855585</v>
      </c>
      <c r="Y388" s="7">
        <f>IF(U388="","",VLOOKUP(U388,system!$L$2:$Q$36,6,FALSE))</f>
        <v>116484</v>
      </c>
      <c r="Z388" s="7">
        <f t="shared" ref="Z388:Z421" si="38">IF(U388="","",ROUNDDOWN(X388*W388/12,0))</f>
        <v>5944</v>
      </c>
      <c r="AA388" s="7">
        <f t="shared" ref="AA388:AA421" si="39">IF(U388="","",ROUNDDOWN(Y388-Z388,0))</f>
        <v>110540</v>
      </c>
    </row>
    <row r="389" spans="9:28" x14ac:dyDescent="0.2">
      <c r="I389">
        <f t="shared" si="35"/>
        <v>33</v>
      </c>
      <c r="O389" s="3"/>
      <c r="P389" s="6"/>
      <c r="Q389" s="7"/>
      <c r="R389" s="7"/>
      <c r="S389" s="7"/>
      <c r="T389">
        <v>388</v>
      </c>
      <c r="U389">
        <f>IF(メイン!$C$7&lt;system!I389,"",system!I389)</f>
        <v>33</v>
      </c>
      <c r="V389" s="3">
        <f t="shared" si="36"/>
        <v>53874</v>
      </c>
      <c r="W389" s="6">
        <f>IF(U389="","",VLOOKUP(U389,system!$A$2:$B$36,2,FALSE))</f>
        <v>1.8499999999999999E-2</v>
      </c>
      <c r="X389" s="7">
        <f t="shared" si="37"/>
        <v>3745045</v>
      </c>
      <c r="Y389" s="7">
        <f>IF(U389="","",VLOOKUP(U389,system!$L$2:$Q$36,6,FALSE))</f>
        <v>116484</v>
      </c>
      <c r="Z389" s="7">
        <f t="shared" si="38"/>
        <v>5773</v>
      </c>
      <c r="AA389" s="7">
        <f t="shared" si="39"/>
        <v>110711</v>
      </c>
    </row>
    <row r="390" spans="9:28" x14ac:dyDescent="0.2">
      <c r="I390">
        <f t="shared" si="35"/>
        <v>33</v>
      </c>
      <c r="O390" s="3"/>
      <c r="P390" s="6"/>
      <c r="Q390" s="7"/>
      <c r="R390" s="7"/>
      <c r="S390" s="7"/>
      <c r="T390">
        <v>389</v>
      </c>
      <c r="U390">
        <f>IF(メイン!$C$7&lt;system!I390,"",system!I390)</f>
        <v>33</v>
      </c>
      <c r="V390" s="3">
        <f t="shared" si="36"/>
        <v>53905</v>
      </c>
      <c r="W390" s="6">
        <f>IF(U390="","",VLOOKUP(U390,system!$A$2:$B$36,2,FALSE))</f>
        <v>1.8499999999999999E-2</v>
      </c>
      <c r="X390" s="7">
        <f t="shared" si="37"/>
        <v>3634334</v>
      </c>
      <c r="Y390" s="7">
        <f>IF(U390="","",VLOOKUP(U390,system!$L$2:$Q$36,6,FALSE))</f>
        <v>116484</v>
      </c>
      <c r="Z390" s="7">
        <f t="shared" si="38"/>
        <v>5602</v>
      </c>
      <c r="AA390" s="7">
        <f t="shared" si="39"/>
        <v>110882</v>
      </c>
    </row>
    <row r="391" spans="9:28" x14ac:dyDescent="0.2">
      <c r="I391">
        <f t="shared" si="35"/>
        <v>33</v>
      </c>
      <c r="O391" s="3"/>
      <c r="P391" s="6"/>
      <c r="Q391" s="7"/>
      <c r="R391" s="7"/>
      <c r="S391" s="7"/>
      <c r="T391">
        <v>390</v>
      </c>
      <c r="U391">
        <f>IF(メイン!$C$7&lt;system!I391,"",system!I391)</f>
        <v>33</v>
      </c>
      <c r="V391" s="3">
        <f t="shared" si="36"/>
        <v>53936</v>
      </c>
      <c r="W391" s="6">
        <f>IF(U391="","",VLOOKUP(U391,system!$A$2:$B$36,2,FALSE))</f>
        <v>1.8499999999999999E-2</v>
      </c>
      <c r="X391" s="7">
        <f t="shared" si="37"/>
        <v>3523452</v>
      </c>
      <c r="Y391" s="7">
        <f>IF(U391="","",VLOOKUP(U391,system!$L$2:$Q$36,6,FALSE))</f>
        <v>116484</v>
      </c>
      <c r="Z391" s="7">
        <f t="shared" si="38"/>
        <v>5431</v>
      </c>
      <c r="AA391" s="7">
        <f t="shared" si="39"/>
        <v>111053</v>
      </c>
    </row>
    <row r="392" spans="9:28" x14ac:dyDescent="0.2">
      <c r="I392">
        <f t="shared" si="35"/>
        <v>33</v>
      </c>
      <c r="O392" s="3"/>
      <c r="P392" s="6"/>
      <c r="Q392" s="7"/>
      <c r="R392" s="7"/>
      <c r="S392" s="7"/>
      <c r="T392">
        <v>391</v>
      </c>
      <c r="U392">
        <f>IF(メイン!$C$7&lt;system!I392,"",system!I392)</f>
        <v>33</v>
      </c>
      <c r="V392" s="3">
        <f t="shared" si="36"/>
        <v>53966</v>
      </c>
      <c r="W392" s="6">
        <f>IF(U392="","",VLOOKUP(U392,system!$A$2:$B$36,2,FALSE))</f>
        <v>1.8499999999999999E-2</v>
      </c>
      <c r="X392" s="7">
        <f t="shared" si="37"/>
        <v>3412399</v>
      </c>
      <c r="Y392" s="7">
        <f>IF(U392="","",VLOOKUP(U392,system!$L$2:$Q$36,6,FALSE))</f>
        <v>116484</v>
      </c>
      <c r="Z392" s="7">
        <f t="shared" si="38"/>
        <v>5260</v>
      </c>
      <c r="AA392" s="7">
        <f t="shared" si="39"/>
        <v>111224</v>
      </c>
    </row>
    <row r="393" spans="9:28" x14ac:dyDescent="0.2">
      <c r="I393">
        <f t="shared" si="35"/>
        <v>33</v>
      </c>
      <c r="O393" s="3"/>
      <c r="P393" s="6"/>
      <c r="Q393" s="7"/>
      <c r="R393" s="7"/>
      <c r="S393" s="7"/>
      <c r="T393">
        <v>392</v>
      </c>
      <c r="U393">
        <f>IF(メイン!$C$7&lt;system!I393,"",system!I393)</f>
        <v>33</v>
      </c>
      <c r="V393" s="3">
        <f t="shared" si="36"/>
        <v>53997</v>
      </c>
      <c r="W393" s="6">
        <f>IF(U393="","",VLOOKUP(U393,system!$A$2:$B$36,2,FALSE))</f>
        <v>1.8499999999999999E-2</v>
      </c>
      <c r="X393" s="7">
        <f t="shared" si="37"/>
        <v>3301175</v>
      </c>
      <c r="Y393" s="7">
        <f>IF(U393="","",VLOOKUP(U393,system!$L$2:$Q$36,6,FALSE))</f>
        <v>116484</v>
      </c>
      <c r="Z393" s="7">
        <f t="shared" si="38"/>
        <v>5089</v>
      </c>
      <c r="AA393" s="7">
        <f t="shared" si="39"/>
        <v>111395</v>
      </c>
    </row>
    <row r="394" spans="9:28" x14ac:dyDescent="0.2">
      <c r="I394">
        <f t="shared" si="35"/>
        <v>33</v>
      </c>
      <c r="O394" s="3"/>
      <c r="P394" s="6"/>
      <c r="Q394" s="7"/>
      <c r="R394" s="7"/>
      <c r="S394" s="7"/>
      <c r="T394">
        <v>393</v>
      </c>
      <c r="U394">
        <f>IF(メイン!$C$7&lt;system!I394,"",system!I394)</f>
        <v>33</v>
      </c>
      <c r="V394" s="3">
        <f t="shared" si="36"/>
        <v>54027</v>
      </c>
      <c r="W394" s="6">
        <f>IF(U394="","",VLOOKUP(U394,system!$A$2:$B$36,2,FALSE))</f>
        <v>1.8499999999999999E-2</v>
      </c>
      <c r="X394" s="7">
        <f t="shared" si="37"/>
        <v>3189780</v>
      </c>
      <c r="Y394" s="7">
        <f>IF(U394="","",VLOOKUP(U394,system!$L$2:$Q$36,6,FALSE))</f>
        <v>116484</v>
      </c>
      <c r="Z394" s="7">
        <f t="shared" si="38"/>
        <v>4917</v>
      </c>
      <c r="AA394" s="7">
        <f t="shared" si="39"/>
        <v>111567</v>
      </c>
    </row>
    <row r="395" spans="9:28" x14ac:dyDescent="0.2">
      <c r="I395">
        <f t="shared" si="35"/>
        <v>33</v>
      </c>
      <c r="O395" s="3"/>
      <c r="P395" s="6"/>
      <c r="Q395" s="7"/>
      <c r="R395" s="7"/>
      <c r="S395" s="7"/>
      <c r="T395">
        <v>394</v>
      </c>
      <c r="U395">
        <f>IF(メイン!$C$7&lt;system!I395,"",system!I395)</f>
        <v>33</v>
      </c>
      <c r="V395" s="3">
        <f t="shared" si="36"/>
        <v>54058</v>
      </c>
      <c r="W395" s="6">
        <f>IF(U395="","",VLOOKUP(U395,system!$A$2:$B$36,2,FALSE))</f>
        <v>1.8499999999999999E-2</v>
      </c>
      <c r="X395" s="7">
        <f t="shared" si="37"/>
        <v>3078213</v>
      </c>
      <c r="Y395" s="7">
        <f>IF(U395="","",VLOOKUP(U395,system!$L$2:$Q$36,6,FALSE))</f>
        <v>116484</v>
      </c>
      <c r="Z395" s="7">
        <f t="shared" si="38"/>
        <v>4745</v>
      </c>
      <c r="AA395" s="7">
        <f t="shared" si="39"/>
        <v>111739</v>
      </c>
    </row>
    <row r="396" spans="9:28" x14ac:dyDescent="0.2">
      <c r="I396">
        <f t="shared" si="35"/>
        <v>33</v>
      </c>
      <c r="O396" s="3"/>
      <c r="P396" s="6"/>
      <c r="Q396" s="7"/>
      <c r="R396" s="7"/>
      <c r="S396" s="7"/>
      <c r="T396">
        <v>395</v>
      </c>
      <c r="U396">
        <f>IF(メイン!$C$7&lt;system!I396,"",system!I396)</f>
        <v>33</v>
      </c>
      <c r="V396" s="3">
        <f t="shared" si="36"/>
        <v>54089</v>
      </c>
      <c r="W396" s="6">
        <f>IF(U396="","",VLOOKUP(U396,system!$A$2:$B$36,2,FALSE))</f>
        <v>1.8499999999999999E-2</v>
      </c>
      <c r="X396" s="7">
        <f t="shared" si="37"/>
        <v>2966474</v>
      </c>
      <c r="Y396" s="7">
        <f>IF(U396="","",VLOOKUP(U396,system!$L$2:$Q$36,6,FALSE))</f>
        <v>116484</v>
      </c>
      <c r="Z396" s="7">
        <f t="shared" si="38"/>
        <v>4573</v>
      </c>
      <c r="AA396" s="7">
        <f t="shared" si="39"/>
        <v>111911</v>
      </c>
    </row>
    <row r="397" spans="9:28" x14ac:dyDescent="0.2">
      <c r="I397">
        <f t="shared" si="35"/>
        <v>33</v>
      </c>
      <c r="O397" s="3"/>
      <c r="P397" s="6"/>
      <c r="Q397" s="7"/>
      <c r="R397" s="7"/>
      <c r="S397" s="7"/>
      <c r="T397">
        <v>396</v>
      </c>
      <c r="U397">
        <f>IF(メイン!$C$7&lt;system!I397,"",system!I397)</f>
        <v>33</v>
      </c>
      <c r="V397" s="3">
        <f t="shared" si="36"/>
        <v>54118</v>
      </c>
      <c r="W397" s="6">
        <f>IF(U397="","",VLOOKUP(U397,system!$A$2:$B$36,2,FALSE))</f>
        <v>1.8499999999999999E-2</v>
      </c>
      <c r="X397" s="7">
        <f t="shared" si="37"/>
        <v>2854563</v>
      </c>
      <c r="Y397" s="7">
        <f>IF(U397="","",VLOOKUP(U397,system!$L$2:$Q$36,6,FALSE))</f>
        <v>116484</v>
      </c>
      <c r="Z397" s="7">
        <f t="shared" si="38"/>
        <v>4400</v>
      </c>
      <c r="AA397" s="7">
        <f t="shared" si="39"/>
        <v>112084</v>
      </c>
    </row>
    <row r="398" spans="9:28" x14ac:dyDescent="0.2">
      <c r="I398">
        <f t="shared" si="35"/>
        <v>34</v>
      </c>
      <c r="O398" s="3"/>
      <c r="P398" s="6"/>
      <c r="Q398" s="7"/>
      <c r="R398" s="7"/>
      <c r="S398" s="7"/>
      <c r="T398">
        <v>397</v>
      </c>
      <c r="U398">
        <f>IF(メイン!$C$7&lt;system!I398,"",system!I398)</f>
        <v>34</v>
      </c>
      <c r="V398" s="3">
        <f t="shared" si="36"/>
        <v>54149</v>
      </c>
      <c r="W398" s="6">
        <f>IF(U398="","",VLOOKUP(U398,system!$A$2:$B$36,2,FALSE))</f>
        <v>1.8499999999999999E-2</v>
      </c>
      <c r="X398" s="7">
        <f t="shared" si="37"/>
        <v>2742479</v>
      </c>
      <c r="Y398" s="7">
        <f>IF(U398="","",VLOOKUP(U398,system!$L$2:$Q$36,6,FALSE))</f>
        <v>116485</v>
      </c>
      <c r="Z398" s="7">
        <f t="shared" si="38"/>
        <v>4227</v>
      </c>
      <c r="AA398" s="7">
        <f t="shared" si="39"/>
        <v>112258</v>
      </c>
      <c r="AB398">
        <f>IF(X398="","",ROUND(system!$AJ$5/100*X398,-2))</f>
        <v>15000</v>
      </c>
    </row>
    <row r="399" spans="9:28" x14ac:dyDescent="0.2">
      <c r="I399">
        <f t="shared" si="35"/>
        <v>34</v>
      </c>
      <c r="O399" s="3"/>
      <c r="P399" s="6"/>
      <c r="Q399" s="7"/>
      <c r="R399" s="7"/>
      <c r="S399" s="7"/>
      <c r="T399">
        <v>398</v>
      </c>
      <c r="U399">
        <f>IF(メイン!$C$7&lt;system!I399,"",system!I399)</f>
        <v>34</v>
      </c>
      <c r="V399" s="3">
        <f t="shared" si="36"/>
        <v>54179</v>
      </c>
      <c r="W399" s="6">
        <f>IF(U399="","",VLOOKUP(U399,system!$A$2:$B$36,2,FALSE))</f>
        <v>1.8499999999999999E-2</v>
      </c>
      <c r="X399" s="7">
        <f t="shared" si="37"/>
        <v>2630221</v>
      </c>
      <c r="Y399" s="7">
        <f>IF(U399="","",VLOOKUP(U399,system!$L$2:$Q$36,6,FALSE))</f>
        <v>116485</v>
      </c>
      <c r="Z399" s="7">
        <f t="shared" si="38"/>
        <v>4054</v>
      </c>
      <c r="AA399" s="7">
        <f t="shared" si="39"/>
        <v>112431</v>
      </c>
    </row>
    <row r="400" spans="9:28" x14ac:dyDescent="0.2">
      <c r="I400">
        <f t="shared" si="35"/>
        <v>34</v>
      </c>
      <c r="O400" s="3"/>
      <c r="P400" s="6"/>
      <c r="Q400" s="7"/>
      <c r="R400" s="7"/>
      <c r="S400" s="7"/>
      <c r="T400">
        <v>399</v>
      </c>
      <c r="U400">
        <f>IF(メイン!$C$7&lt;system!I400,"",system!I400)</f>
        <v>34</v>
      </c>
      <c r="V400" s="3">
        <f t="shared" si="36"/>
        <v>54210</v>
      </c>
      <c r="W400" s="6">
        <f>IF(U400="","",VLOOKUP(U400,system!$A$2:$B$36,2,FALSE))</f>
        <v>1.8499999999999999E-2</v>
      </c>
      <c r="X400" s="7">
        <f t="shared" si="37"/>
        <v>2517790</v>
      </c>
      <c r="Y400" s="7">
        <f>IF(U400="","",VLOOKUP(U400,system!$L$2:$Q$36,6,FALSE))</f>
        <v>116485</v>
      </c>
      <c r="Z400" s="7">
        <f t="shared" si="38"/>
        <v>3881</v>
      </c>
      <c r="AA400" s="7">
        <f t="shared" si="39"/>
        <v>112604</v>
      </c>
    </row>
    <row r="401" spans="9:28" x14ac:dyDescent="0.2">
      <c r="I401">
        <f t="shared" si="35"/>
        <v>34</v>
      </c>
      <c r="O401" s="3"/>
      <c r="P401" s="6"/>
      <c r="Q401" s="7"/>
      <c r="R401" s="7"/>
      <c r="S401" s="7"/>
      <c r="T401">
        <v>400</v>
      </c>
      <c r="U401">
        <f>IF(メイン!$C$7&lt;system!I401,"",system!I401)</f>
        <v>34</v>
      </c>
      <c r="V401" s="3">
        <f t="shared" si="36"/>
        <v>54240</v>
      </c>
      <c r="W401" s="6">
        <f>IF(U401="","",VLOOKUP(U401,system!$A$2:$B$36,2,FALSE))</f>
        <v>1.8499999999999999E-2</v>
      </c>
      <c r="X401" s="7">
        <f t="shared" si="37"/>
        <v>2405186</v>
      </c>
      <c r="Y401" s="7">
        <f>IF(U401="","",VLOOKUP(U401,system!$L$2:$Q$36,6,FALSE))</f>
        <v>116485</v>
      </c>
      <c r="Z401" s="7">
        <f t="shared" si="38"/>
        <v>3707</v>
      </c>
      <c r="AA401" s="7">
        <f t="shared" si="39"/>
        <v>112778</v>
      </c>
    </row>
    <row r="402" spans="9:28" x14ac:dyDescent="0.2">
      <c r="I402">
        <f t="shared" si="35"/>
        <v>34</v>
      </c>
      <c r="O402" s="3"/>
      <c r="P402" s="6"/>
      <c r="Q402" s="7"/>
      <c r="R402" s="7"/>
      <c r="S402" s="7"/>
      <c r="T402">
        <v>401</v>
      </c>
      <c r="U402">
        <f>IF(メイン!$C$7&lt;system!I402,"",system!I402)</f>
        <v>34</v>
      </c>
      <c r="V402" s="3">
        <f t="shared" si="36"/>
        <v>54271</v>
      </c>
      <c r="W402" s="6">
        <f>IF(U402="","",VLOOKUP(U402,system!$A$2:$B$36,2,FALSE))</f>
        <v>1.8499999999999999E-2</v>
      </c>
      <c r="X402" s="7">
        <f t="shared" si="37"/>
        <v>2292408</v>
      </c>
      <c r="Y402" s="7">
        <f>IF(U402="","",VLOOKUP(U402,system!$L$2:$Q$36,6,FALSE))</f>
        <v>116485</v>
      </c>
      <c r="Z402" s="7">
        <f t="shared" si="38"/>
        <v>3534</v>
      </c>
      <c r="AA402" s="7">
        <f t="shared" si="39"/>
        <v>112951</v>
      </c>
    </row>
    <row r="403" spans="9:28" x14ac:dyDescent="0.2">
      <c r="I403">
        <f t="shared" si="35"/>
        <v>34</v>
      </c>
      <c r="O403" s="3"/>
      <c r="P403" s="6"/>
      <c r="Q403" s="7"/>
      <c r="R403" s="7"/>
      <c r="S403" s="7"/>
      <c r="T403">
        <v>402</v>
      </c>
      <c r="U403">
        <f>IF(メイン!$C$7&lt;system!I403,"",system!I403)</f>
        <v>34</v>
      </c>
      <c r="V403" s="3">
        <f t="shared" si="36"/>
        <v>54302</v>
      </c>
      <c r="W403" s="6">
        <f>IF(U403="","",VLOOKUP(U403,system!$A$2:$B$36,2,FALSE))</f>
        <v>1.8499999999999999E-2</v>
      </c>
      <c r="X403" s="7">
        <f t="shared" si="37"/>
        <v>2179457</v>
      </c>
      <c r="Y403" s="7">
        <f>IF(U403="","",VLOOKUP(U403,system!$L$2:$Q$36,6,FALSE))</f>
        <v>116485</v>
      </c>
      <c r="Z403" s="7">
        <f t="shared" si="38"/>
        <v>3359</v>
      </c>
      <c r="AA403" s="7">
        <f t="shared" si="39"/>
        <v>113126</v>
      </c>
    </row>
    <row r="404" spans="9:28" x14ac:dyDescent="0.2">
      <c r="I404">
        <f t="shared" si="35"/>
        <v>34</v>
      </c>
      <c r="O404" s="3"/>
      <c r="P404" s="6"/>
      <c r="Q404" s="7"/>
      <c r="R404" s="7"/>
      <c r="S404" s="7"/>
      <c r="T404">
        <v>403</v>
      </c>
      <c r="U404">
        <f>IF(メイン!$C$7&lt;system!I404,"",system!I404)</f>
        <v>34</v>
      </c>
      <c r="V404" s="3">
        <f t="shared" si="36"/>
        <v>54332</v>
      </c>
      <c r="W404" s="6">
        <f>IF(U404="","",VLOOKUP(U404,system!$A$2:$B$36,2,FALSE))</f>
        <v>1.8499999999999999E-2</v>
      </c>
      <c r="X404" s="7">
        <f t="shared" si="37"/>
        <v>2066331</v>
      </c>
      <c r="Y404" s="7">
        <f>IF(U404="","",VLOOKUP(U404,system!$L$2:$Q$36,6,FALSE))</f>
        <v>116485</v>
      </c>
      <c r="Z404" s="7">
        <f t="shared" si="38"/>
        <v>3185</v>
      </c>
      <c r="AA404" s="7">
        <f t="shared" si="39"/>
        <v>113300</v>
      </c>
    </row>
    <row r="405" spans="9:28" x14ac:dyDescent="0.2">
      <c r="I405">
        <f t="shared" si="35"/>
        <v>34</v>
      </c>
      <c r="O405" s="3"/>
      <c r="P405" s="6"/>
      <c r="Q405" s="7"/>
      <c r="R405" s="7"/>
      <c r="S405" s="7"/>
      <c r="T405">
        <v>404</v>
      </c>
      <c r="U405">
        <f>IF(メイン!$C$7&lt;system!I405,"",system!I405)</f>
        <v>34</v>
      </c>
      <c r="V405" s="3">
        <f t="shared" si="36"/>
        <v>54363</v>
      </c>
      <c r="W405" s="6">
        <f>IF(U405="","",VLOOKUP(U405,system!$A$2:$B$36,2,FALSE))</f>
        <v>1.8499999999999999E-2</v>
      </c>
      <c r="X405" s="7">
        <f t="shared" si="37"/>
        <v>1953031</v>
      </c>
      <c r="Y405" s="7">
        <f>IF(U405="","",VLOOKUP(U405,system!$L$2:$Q$36,6,FALSE))</f>
        <v>116485</v>
      </c>
      <c r="Z405" s="7">
        <f t="shared" si="38"/>
        <v>3010</v>
      </c>
      <c r="AA405" s="7">
        <f t="shared" si="39"/>
        <v>113475</v>
      </c>
    </row>
    <row r="406" spans="9:28" x14ac:dyDescent="0.2">
      <c r="I406">
        <f t="shared" si="35"/>
        <v>34</v>
      </c>
      <c r="O406" s="3"/>
      <c r="P406" s="6"/>
      <c r="Q406" s="7"/>
      <c r="R406" s="7"/>
      <c r="S406" s="7"/>
      <c r="T406">
        <v>405</v>
      </c>
      <c r="U406">
        <f>IF(メイン!$C$7&lt;system!I406,"",system!I406)</f>
        <v>34</v>
      </c>
      <c r="V406" s="3">
        <f t="shared" si="36"/>
        <v>54393</v>
      </c>
      <c r="W406" s="6">
        <f>IF(U406="","",VLOOKUP(U406,system!$A$2:$B$36,2,FALSE))</f>
        <v>1.8499999999999999E-2</v>
      </c>
      <c r="X406" s="7">
        <f t="shared" si="37"/>
        <v>1839556</v>
      </c>
      <c r="Y406" s="7">
        <f>IF(U406="","",VLOOKUP(U406,system!$L$2:$Q$36,6,FALSE))</f>
        <v>116485</v>
      </c>
      <c r="Z406" s="7">
        <f t="shared" si="38"/>
        <v>2835</v>
      </c>
      <c r="AA406" s="7">
        <f t="shared" si="39"/>
        <v>113650</v>
      </c>
    </row>
    <row r="407" spans="9:28" x14ac:dyDescent="0.2">
      <c r="I407">
        <f t="shared" si="35"/>
        <v>34</v>
      </c>
      <c r="O407" s="3"/>
      <c r="P407" s="6"/>
      <c r="Q407" s="7"/>
      <c r="R407" s="7"/>
      <c r="S407" s="7"/>
      <c r="T407">
        <v>406</v>
      </c>
      <c r="U407">
        <f>IF(メイン!$C$7&lt;system!I407,"",system!I407)</f>
        <v>34</v>
      </c>
      <c r="V407" s="3">
        <f t="shared" si="36"/>
        <v>54424</v>
      </c>
      <c r="W407" s="6">
        <f>IF(U407="","",VLOOKUP(U407,system!$A$2:$B$36,2,FALSE))</f>
        <v>1.8499999999999999E-2</v>
      </c>
      <c r="X407" s="7">
        <f t="shared" si="37"/>
        <v>1725906</v>
      </c>
      <c r="Y407" s="7">
        <f>IF(U407="","",VLOOKUP(U407,system!$L$2:$Q$36,6,FALSE))</f>
        <v>116485</v>
      </c>
      <c r="Z407" s="7">
        <f t="shared" si="38"/>
        <v>2660</v>
      </c>
      <c r="AA407" s="7">
        <f t="shared" si="39"/>
        <v>113825</v>
      </c>
    </row>
    <row r="408" spans="9:28" x14ac:dyDescent="0.2">
      <c r="I408">
        <f t="shared" si="35"/>
        <v>34</v>
      </c>
      <c r="O408" s="3"/>
      <c r="P408" s="6"/>
      <c r="Q408" s="7"/>
      <c r="R408" s="7"/>
      <c r="S408" s="7"/>
      <c r="T408">
        <v>407</v>
      </c>
      <c r="U408">
        <f>IF(メイン!$C$7&lt;system!I408,"",system!I408)</f>
        <v>34</v>
      </c>
      <c r="V408" s="3">
        <f t="shared" si="36"/>
        <v>54455</v>
      </c>
      <c r="W408" s="6">
        <f>IF(U408="","",VLOOKUP(U408,system!$A$2:$B$36,2,FALSE))</f>
        <v>1.8499999999999999E-2</v>
      </c>
      <c r="X408" s="7">
        <f t="shared" si="37"/>
        <v>1612081</v>
      </c>
      <c r="Y408" s="7">
        <f>IF(U408="","",VLOOKUP(U408,system!$L$2:$Q$36,6,FALSE))</f>
        <v>116485</v>
      </c>
      <c r="Z408" s="7">
        <f t="shared" si="38"/>
        <v>2485</v>
      </c>
      <c r="AA408" s="7">
        <f t="shared" si="39"/>
        <v>114000</v>
      </c>
    </row>
    <row r="409" spans="9:28" x14ac:dyDescent="0.2">
      <c r="I409">
        <f t="shared" si="35"/>
        <v>34</v>
      </c>
      <c r="O409" s="3"/>
      <c r="P409" s="6"/>
      <c r="Q409" s="7"/>
      <c r="R409" s="7"/>
      <c r="S409" s="7"/>
      <c r="T409">
        <v>408</v>
      </c>
      <c r="U409">
        <f>IF(メイン!$C$7&lt;system!I409,"",system!I409)</f>
        <v>34</v>
      </c>
      <c r="V409" s="3">
        <f t="shared" si="36"/>
        <v>54483</v>
      </c>
      <c r="W409" s="6">
        <f>IF(U409="","",VLOOKUP(U409,system!$A$2:$B$36,2,FALSE))</f>
        <v>1.8499999999999999E-2</v>
      </c>
      <c r="X409" s="7">
        <f t="shared" si="37"/>
        <v>1498081</v>
      </c>
      <c r="Y409" s="7">
        <f>IF(U409="","",VLOOKUP(U409,system!$L$2:$Q$36,6,FALSE))</f>
        <v>116485</v>
      </c>
      <c r="Z409" s="7">
        <f t="shared" si="38"/>
        <v>2309</v>
      </c>
      <c r="AA409" s="7">
        <f t="shared" si="39"/>
        <v>114176</v>
      </c>
    </row>
    <row r="410" spans="9:28" x14ac:dyDescent="0.2">
      <c r="I410">
        <f t="shared" si="35"/>
        <v>35</v>
      </c>
      <c r="O410" s="3"/>
      <c r="P410" s="6"/>
      <c r="Q410" s="7"/>
      <c r="R410" s="7"/>
      <c r="S410" s="7"/>
      <c r="T410">
        <v>409</v>
      </c>
      <c r="U410">
        <f>IF(メイン!$C$7&lt;system!I410,"",system!I410)</f>
        <v>35</v>
      </c>
      <c r="V410" s="3">
        <f t="shared" si="36"/>
        <v>54514</v>
      </c>
      <c r="W410" s="6">
        <f>IF(U410="","",VLOOKUP(U410,system!$A$2:$B$36,2,FALSE))</f>
        <v>1.8499999999999999E-2</v>
      </c>
      <c r="X410" s="7">
        <f t="shared" si="37"/>
        <v>1383905</v>
      </c>
      <c r="Y410" s="7">
        <f>IF(U410="","",VLOOKUP(U410,system!$L$2:$Q$36,6,FALSE))</f>
        <v>116484</v>
      </c>
      <c r="Z410" s="7">
        <f t="shared" si="38"/>
        <v>2133</v>
      </c>
      <c r="AA410" s="7">
        <f t="shared" si="39"/>
        <v>114351</v>
      </c>
      <c r="AB410">
        <f>IF(X410="","",ROUND(system!$AJ$5/100*X410,-2))</f>
        <v>7600</v>
      </c>
    </row>
    <row r="411" spans="9:28" x14ac:dyDescent="0.2">
      <c r="I411">
        <f t="shared" ref="I411:I421" si="40">I399+1</f>
        <v>35</v>
      </c>
      <c r="O411" s="3"/>
      <c r="P411" s="6"/>
      <c r="Q411" s="7"/>
      <c r="R411" s="7"/>
      <c r="S411" s="7"/>
      <c r="T411">
        <v>410</v>
      </c>
      <c r="U411">
        <f>IF(メイン!$C$7&lt;system!I411,"",system!I411)</f>
        <v>35</v>
      </c>
      <c r="V411" s="3">
        <f t="shared" si="36"/>
        <v>54544</v>
      </c>
      <c r="W411" s="6">
        <f>IF(U411="","",VLOOKUP(U411,system!$A$2:$B$36,2,FALSE))</f>
        <v>1.8499999999999999E-2</v>
      </c>
      <c r="X411" s="7">
        <f t="shared" si="37"/>
        <v>1269554</v>
      </c>
      <c r="Y411" s="7">
        <f>IF(U411="","",VLOOKUP(U411,system!$L$2:$Q$36,6,FALSE))</f>
        <v>116484</v>
      </c>
      <c r="Z411" s="7">
        <f t="shared" si="38"/>
        <v>1957</v>
      </c>
      <c r="AA411" s="7">
        <f t="shared" si="39"/>
        <v>114527</v>
      </c>
    </row>
    <row r="412" spans="9:28" x14ac:dyDescent="0.2">
      <c r="I412">
        <f t="shared" si="40"/>
        <v>35</v>
      </c>
      <c r="O412" s="3"/>
      <c r="P412" s="6"/>
      <c r="Q412" s="7"/>
      <c r="R412" s="7"/>
      <c r="S412" s="7"/>
      <c r="T412">
        <v>411</v>
      </c>
      <c r="U412">
        <f>IF(メイン!$C$7&lt;system!I412,"",system!I412)</f>
        <v>35</v>
      </c>
      <c r="V412" s="3">
        <f t="shared" si="36"/>
        <v>54575</v>
      </c>
      <c r="W412" s="6">
        <f>IF(U412="","",VLOOKUP(U412,system!$A$2:$B$36,2,FALSE))</f>
        <v>1.8499999999999999E-2</v>
      </c>
      <c r="X412" s="7">
        <f t="shared" si="37"/>
        <v>1155027</v>
      </c>
      <c r="Y412" s="7">
        <f>IF(U412="","",VLOOKUP(U412,system!$L$2:$Q$36,6,FALSE))</f>
        <v>116484</v>
      </c>
      <c r="Z412" s="7">
        <f t="shared" si="38"/>
        <v>1780</v>
      </c>
      <c r="AA412" s="7">
        <f t="shared" si="39"/>
        <v>114704</v>
      </c>
    </row>
    <row r="413" spans="9:28" x14ac:dyDescent="0.2">
      <c r="I413">
        <f t="shared" si="40"/>
        <v>35</v>
      </c>
      <c r="O413" s="3"/>
      <c r="P413" s="6"/>
      <c r="Q413" s="7"/>
      <c r="R413" s="7"/>
      <c r="S413" s="7"/>
      <c r="T413">
        <v>412</v>
      </c>
      <c r="U413">
        <f>IF(メイン!$C$7&lt;system!I413,"",system!I413)</f>
        <v>35</v>
      </c>
      <c r="V413" s="3">
        <f t="shared" si="36"/>
        <v>54605</v>
      </c>
      <c r="W413" s="6">
        <f>IF(U413="","",VLOOKUP(U413,system!$A$2:$B$36,2,FALSE))</f>
        <v>1.8499999999999999E-2</v>
      </c>
      <c r="X413" s="7">
        <f t="shared" si="37"/>
        <v>1040323</v>
      </c>
      <c r="Y413" s="7">
        <f>IF(U413="","",VLOOKUP(U413,system!$L$2:$Q$36,6,FALSE))</f>
        <v>116484</v>
      </c>
      <c r="Z413" s="7">
        <f t="shared" si="38"/>
        <v>1603</v>
      </c>
      <c r="AA413" s="7">
        <f t="shared" si="39"/>
        <v>114881</v>
      </c>
    </row>
    <row r="414" spans="9:28" x14ac:dyDescent="0.2">
      <c r="I414">
        <f t="shared" si="40"/>
        <v>35</v>
      </c>
      <c r="O414" s="3"/>
      <c r="P414" s="6"/>
      <c r="Q414" s="7"/>
      <c r="R414" s="7"/>
      <c r="S414" s="7"/>
      <c r="T414">
        <v>413</v>
      </c>
      <c r="U414">
        <f>IF(メイン!$C$7&lt;system!I414,"",system!I414)</f>
        <v>35</v>
      </c>
      <c r="V414" s="3">
        <f t="shared" si="36"/>
        <v>54636</v>
      </c>
      <c r="W414" s="6">
        <f>IF(U414="","",VLOOKUP(U414,system!$A$2:$B$36,2,FALSE))</f>
        <v>1.8499999999999999E-2</v>
      </c>
      <c r="X414" s="7">
        <f t="shared" si="37"/>
        <v>925442</v>
      </c>
      <c r="Y414" s="7">
        <f>IF(U414="","",VLOOKUP(U414,system!$L$2:$Q$36,6,FALSE))</f>
        <v>116484</v>
      </c>
      <c r="Z414" s="7">
        <f t="shared" si="38"/>
        <v>1426</v>
      </c>
      <c r="AA414" s="7">
        <f t="shared" si="39"/>
        <v>115058</v>
      </c>
    </row>
    <row r="415" spans="9:28" x14ac:dyDescent="0.2">
      <c r="I415">
        <f t="shared" si="40"/>
        <v>35</v>
      </c>
      <c r="O415" s="3"/>
      <c r="P415" s="6"/>
      <c r="Q415" s="7"/>
      <c r="R415" s="7"/>
      <c r="S415" s="7"/>
      <c r="T415">
        <v>414</v>
      </c>
      <c r="U415">
        <f>IF(メイン!$C$7&lt;system!I415,"",system!I415)</f>
        <v>35</v>
      </c>
      <c r="V415" s="3">
        <f t="shared" si="36"/>
        <v>54667</v>
      </c>
      <c r="W415" s="6">
        <f>IF(U415="","",VLOOKUP(U415,system!$A$2:$B$36,2,FALSE))</f>
        <v>1.8499999999999999E-2</v>
      </c>
      <c r="X415" s="7">
        <f t="shared" si="37"/>
        <v>810384</v>
      </c>
      <c r="Y415" s="7">
        <f>IF(U415="","",VLOOKUP(U415,system!$L$2:$Q$36,6,FALSE))</f>
        <v>116484</v>
      </c>
      <c r="Z415" s="7">
        <f t="shared" si="38"/>
        <v>1249</v>
      </c>
      <c r="AA415" s="7">
        <f t="shared" si="39"/>
        <v>115235</v>
      </c>
    </row>
    <row r="416" spans="9:28" x14ac:dyDescent="0.2">
      <c r="I416">
        <f t="shared" si="40"/>
        <v>35</v>
      </c>
      <c r="O416" s="3"/>
      <c r="P416" s="6"/>
      <c r="Q416" s="7"/>
      <c r="R416" s="7"/>
      <c r="S416" s="7"/>
      <c r="T416">
        <v>415</v>
      </c>
      <c r="U416">
        <f>IF(メイン!$C$7&lt;system!I416,"",system!I416)</f>
        <v>35</v>
      </c>
      <c r="V416" s="3">
        <f t="shared" si="36"/>
        <v>54697</v>
      </c>
      <c r="W416" s="6">
        <f>IF(U416="","",VLOOKUP(U416,system!$A$2:$B$36,2,FALSE))</f>
        <v>1.8499999999999999E-2</v>
      </c>
      <c r="X416" s="7">
        <f t="shared" si="37"/>
        <v>695149</v>
      </c>
      <c r="Y416" s="7">
        <f>IF(U416="","",VLOOKUP(U416,system!$L$2:$Q$36,6,FALSE))</f>
        <v>116484</v>
      </c>
      <c r="Z416" s="7">
        <f t="shared" si="38"/>
        <v>1071</v>
      </c>
      <c r="AA416" s="7">
        <f t="shared" si="39"/>
        <v>115413</v>
      </c>
    </row>
    <row r="417" spans="9:27" x14ac:dyDescent="0.2">
      <c r="I417">
        <f t="shared" si="40"/>
        <v>35</v>
      </c>
      <c r="O417" s="3"/>
      <c r="P417" s="6"/>
      <c r="Q417" s="7"/>
      <c r="R417" s="7"/>
      <c r="S417" s="7"/>
      <c r="T417">
        <v>416</v>
      </c>
      <c r="U417">
        <f>IF(メイン!$C$7&lt;system!I417,"",system!I417)</f>
        <v>35</v>
      </c>
      <c r="V417" s="3">
        <f t="shared" si="36"/>
        <v>54728</v>
      </c>
      <c r="W417" s="6">
        <f>IF(U417="","",VLOOKUP(U417,system!$A$2:$B$36,2,FALSE))</f>
        <v>1.8499999999999999E-2</v>
      </c>
      <c r="X417" s="7">
        <f t="shared" si="37"/>
        <v>579736</v>
      </c>
      <c r="Y417" s="7">
        <f>IF(U417="","",VLOOKUP(U417,system!$L$2:$Q$36,6,FALSE))</f>
        <v>116484</v>
      </c>
      <c r="Z417" s="7">
        <f t="shared" si="38"/>
        <v>893</v>
      </c>
      <c r="AA417" s="7">
        <f t="shared" si="39"/>
        <v>115591</v>
      </c>
    </row>
    <row r="418" spans="9:27" x14ac:dyDescent="0.2">
      <c r="I418">
        <f t="shared" si="40"/>
        <v>35</v>
      </c>
      <c r="O418" s="3"/>
      <c r="P418" s="6"/>
      <c r="Q418" s="7"/>
      <c r="R418" s="7"/>
      <c r="S418" s="7"/>
      <c r="T418">
        <v>417</v>
      </c>
      <c r="U418">
        <f>IF(メイン!$C$7&lt;system!I418,"",system!I418)</f>
        <v>35</v>
      </c>
      <c r="V418" s="3">
        <f t="shared" si="36"/>
        <v>54758</v>
      </c>
      <c r="W418" s="6">
        <f>IF(U418="","",VLOOKUP(U418,system!$A$2:$B$36,2,FALSE))</f>
        <v>1.8499999999999999E-2</v>
      </c>
      <c r="X418" s="7">
        <f t="shared" si="37"/>
        <v>464145</v>
      </c>
      <c r="Y418" s="7">
        <f>IF(U418="","",VLOOKUP(U418,system!$L$2:$Q$36,6,FALSE))</f>
        <v>116484</v>
      </c>
      <c r="Z418" s="7">
        <f t="shared" si="38"/>
        <v>715</v>
      </c>
      <c r="AA418" s="7">
        <f t="shared" si="39"/>
        <v>115769</v>
      </c>
    </row>
    <row r="419" spans="9:27" x14ac:dyDescent="0.2">
      <c r="I419">
        <f t="shared" si="40"/>
        <v>35</v>
      </c>
      <c r="O419" s="3"/>
      <c r="P419" s="6"/>
      <c r="Q419" s="7"/>
      <c r="R419" s="7"/>
      <c r="S419" s="7"/>
      <c r="T419">
        <v>418</v>
      </c>
      <c r="U419">
        <f>IF(メイン!$C$7&lt;system!I419,"",system!I419)</f>
        <v>35</v>
      </c>
      <c r="V419" s="3">
        <f t="shared" si="36"/>
        <v>54789</v>
      </c>
      <c r="W419" s="6">
        <f>IF(U419="","",VLOOKUP(U419,system!$A$2:$B$36,2,FALSE))</f>
        <v>1.8499999999999999E-2</v>
      </c>
      <c r="X419" s="7">
        <f t="shared" si="37"/>
        <v>348376</v>
      </c>
      <c r="Y419" s="7">
        <f>IF(U419="","",VLOOKUP(U419,system!$L$2:$Q$36,6,FALSE))</f>
        <v>116484</v>
      </c>
      <c r="Z419" s="7">
        <f t="shared" si="38"/>
        <v>537</v>
      </c>
      <c r="AA419" s="7">
        <f t="shared" si="39"/>
        <v>115947</v>
      </c>
    </row>
    <row r="420" spans="9:27" x14ac:dyDescent="0.2">
      <c r="I420">
        <f t="shared" si="40"/>
        <v>35</v>
      </c>
      <c r="O420" s="3"/>
      <c r="P420" s="6"/>
      <c r="Q420" s="7"/>
      <c r="R420" s="7"/>
      <c r="S420" s="7"/>
      <c r="T420">
        <v>419</v>
      </c>
      <c r="U420">
        <f>IF(メイン!$C$7&lt;system!I420,"",system!I420)</f>
        <v>35</v>
      </c>
      <c r="V420" s="3">
        <f t="shared" si="36"/>
        <v>54820</v>
      </c>
      <c r="W420" s="6">
        <f>IF(U420="","",VLOOKUP(U420,system!$A$2:$B$36,2,FALSE))</f>
        <v>1.8499999999999999E-2</v>
      </c>
      <c r="X420" s="7">
        <f t="shared" si="37"/>
        <v>232429</v>
      </c>
      <c r="Y420" s="7">
        <f>IF(U420="","",VLOOKUP(U420,system!$L$2:$Q$36,6,FALSE))</f>
        <v>116484</v>
      </c>
      <c r="Z420" s="7">
        <f t="shared" si="38"/>
        <v>358</v>
      </c>
      <c r="AA420" s="7">
        <f t="shared" si="39"/>
        <v>116126</v>
      </c>
    </row>
    <row r="421" spans="9:27" x14ac:dyDescent="0.2">
      <c r="I421">
        <f t="shared" si="40"/>
        <v>35</v>
      </c>
      <c r="O421" s="3"/>
      <c r="P421" s="6"/>
      <c r="Q421" s="7"/>
      <c r="R421" s="7"/>
      <c r="S421" s="7"/>
      <c r="T421">
        <v>420</v>
      </c>
      <c r="U421">
        <f>IF(メイン!$C$7&lt;system!I421,"",system!I421)</f>
        <v>35</v>
      </c>
      <c r="V421" s="3">
        <f t="shared" si="36"/>
        <v>54848</v>
      </c>
      <c r="W421" s="6">
        <f>IF(U421="","",VLOOKUP(U421,system!$A$2:$B$36,2,FALSE))</f>
        <v>1.8499999999999999E-2</v>
      </c>
      <c r="X421" s="7">
        <f t="shared" si="37"/>
        <v>116303</v>
      </c>
      <c r="Y421" s="7">
        <f>IF(U421="","",IF(X421&lt;Y420,X421,VLOOKUP(U421,system!$L$2:$Q$36,6,FALSE)))</f>
        <v>116303</v>
      </c>
      <c r="Z421" s="7">
        <f t="shared" si="38"/>
        <v>179</v>
      </c>
      <c r="AA421" s="7">
        <f t="shared" si="39"/>
        <v>116124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M421"/>
  <sheetViews>
    <sheetView workbookViewId="0">
      <selection activeCell="F33" sqref="A1:XFD1048576"/>
    </sheetView>
  </sheetViews>
  <sheetFormatPr defaultColWidth="8.90625" defaultRowHeight="13" x14ac:dyDescent="0.2"/>
  <cols>
    <col min="1" max="1" width="8.7265625" customWidth="1"/>
    <col min="5" max="5" width="10.453125" style="1" bestFit="1" customWidth="1"/>
    <col min="6" max="6" width="10.08984375" bestFit="1" customWidth="1"/>
    <col min="11" max="11" width="12.453125" bestFit="1" customWidth="1"/>
    <col min="15" max="15" width="16.08984375" bestFit="1" customWidth="1"/>
    <col min="16" max="17" width="10.453125" bestFit="1" customWidth="1"/>
    <col min="22" max="22" width="16.08984375" bestFit="1" customWidth="1"/>
    <col min="24" max="24" width="10.453125" bestFit="1" customWidth="1"/>
    <col min="28" max="28" width="9.453125" bestFit="1" customWidth="1"/>
    <col min="32" max="32" width="10.08984375" bestFit="1" customWidth="1"/>
  </cols>
  <sheetData>
    <row r="1" spans="1:39" x14ac:dyDescent="0.2">
      <c r="A1" t="s">
        <v>2</v>
      </c>
      <c r="B1" t="s">
        <v>4</v>
      </c>
      <c r="C1" t="s">
        <v>9</v>
      </c>
      <c r="D1" t="s">
        <v>10</v>
      </c>
      <c r="E1" s="1" t="s">
        <v>15</v>
      </c>
      <c r="F1" t="s">
        <v>14</v>
      </c>
      <c r="I1" t="s">
        <v>7</v>
      </c>
      <c r="K1" t="s">
        <v>20</v>
      </c>
      <c r="L1" t="s">
        <v>2</v>
      </c>
      <c r="M1" t="s">
        <v>4</v>
      </c>
      <c r="N1" t="s">
        <v>9</v>
      </c>
      <c r="O1" t="s">
        <v>10</v>
      </c>
      <c r="P1" s="1" t="s">
        <v>15</v>
      </c>
      <c r="Q1" t="s">
        <v>14</v>
      </c>
      <c r="S1" t="s">
        <v>20</v>
      </c>
      <c r="T1" t="s">
        <v>10</v>
      </c>
      <c r="U1" t="s">
        <v>2</v>
      </c>
      <c r="V1" s="3" t="s">
        <v>3</v>
      </c>
      <c r="W1" t="s">
        <v>4</v>
      </c>
      <c r="X1" t="s">
        <v>13</v>
      </c>
      <c r="Y1" t="s">
        <v>14</v>
      </c>
      <c r="Z1" t="s">
        <v>16</v>
      </c>
      <c r="AA1" t="s">
        <v>17</v>
      </c>
      <c r="AB1" t="s">
        <v>31</v>
      </c>
      <c r="AD1" t="s">
        <v>34</v>
      </c>
      <c r="AF1" s="5"/>
      <c r="AG1" s="5" t="s">
        <v>21</v>
      </c>
      <c r="AK1" t="s">
        <v>47</v>
      </c>
    </row>
    <row r="2" spans="1:39" x14ac:dyDescent="0.2">
      <c r="A2">
        <v>1</v>
      </c>
      <c r="B2">
        <f>VLOOKUP(A2,比較1!$C$11:$G$15,5,TRUE)</f>
        <v>8.5000000000000006E-3</v>
      </c>
      <c r="C2">
        <f>比較1!$C$7-system!A2+1</f>
        <v>35</v>
      </c>
      <c r="D2">
        <f>C2*12</f>
        <v>420</v>
      </c>
      <c r="E2" s="1">
        <f>比較1!C5</f>
        <v>37500000</v>
      </c>
      <c r="F2" s="1">
        <f>IF(ISERR(ROUNDDOWN(-1*PMT(B2/12,D2,E2,0,0),0)),E2,ROUNDDOWN(-1*PMT(B2/12,D2,E2,0,0),0))</f>
        <v>103255</v>
      </c>
      <c r="I2">
        <v>1</v>
      </c>
      <c r="L2">
        <v>1</v>
      </c>
      <c r="M2">
        <f>VLOOKUP(L2,比較1!$C$11:$G$13,5,TRUE)</f>
        <v>8.5000000000000006E-3</v>
      </c>
      <c r="N2">
        <f>比較1!$C$7-system!L2+1</f>
        <v>35</v>
      </c>
      <c r="O2">
        <f>N2*12</f>
        <v>420</v>
      </c>
      <c r="P2" s="1">
        <f>比較1!C5</f>
        <v>37500000</v>
      </c>
      <c r="Q2" s="1">
        <f>ROUNDDOWN(-1*PMT(M2/12,O2,P2,0,0),0)</f>
        <v>103255</v>
      </c>
      <c r="R2" s="7"/>
      <c r="S2" s="7"/>
      <c r="T2">
        <v>1</v>
      </c>
      <c r="U2">
        <v>1</v>
      </c>
      <c r="V2" s="3">
        <f>IF(比較1!C6="","",比較1!C6)</f>
        <v>42095</v>
      </c>
      <c r="W2" s="6">
        <f>IF(U2="","",VLOOKUP(U2,system!$A$2:$B$36,2,FALSE))</f>
        <v>8.5000000000000006E-3</v>
      </c>
      <c r="X2" s="7">
        <f>ROUNDDOWN(比較1!C5,0)</f>
        <v>37500000</v>
      </c>
      <c r="Y2" s="7">
        <f>VLOOKUP(U2,system!$L$2:$Q$36,6,FALSE)</f>
        <v>103255</v>
      </c>
      <c r="Z2" s="7">
        <f>ROUNDDOWN(X2*W2/12,0)</f>
        <v>26562</v>
      </c>
      <c r="AA2" s="7">
        <f>ROUNDDOWN(Y2-Z2,0)</f>
        <v>76693</v>
      </c>
      <c r="AB2">
        <f>IF(X2="","",ROUND(system!$AJ$5/100*X2,-2))</f>
        <v>205100</v>
      </c>
      <c r="AD2">
        <f>COUNTIF(比較1!$N$3:$N$422,"&gt;0")</f>
        <v>420</v>
      </c>
      <c r="AF2" s="5" t="s">
        <v>18</v>
      </c>
      <c r="AG2" s="24">
        <f>比較1!C5</f>
        <v>37500000</v>
      </c>
      <c r="AI2" s="14" t="s">
        <v>42</v>
      </c>
      <c r="AJ2" s="13">
        <v>0.35799999999999998</v>
      </c>
      <c r="AK2" t="b">
        <v>1</v>
      </c>
      <c r="AL2">
        <f>IF(AK2=TRUE,AJ2,0)</f>
        <v>0.35799999999999998</v>
      </c>
      <c r="AM2" t="str">
        <f>IF(AK2=TRUE,"団信あり","団信なし")</f>
        <v>団信あり</v>
      </c>
    </row>
    <row r="3" spans="1:39" x14ac:dyDescent="0.2">
      <c r="A3">
        <v>2</v>
      </c>
      <c r="B3">
        <f>VLOOKUP(A3,比較1!$C$11:$G$15,5,TRUE)</f>
        <v>8.5000000000000006E-3</v>
      </c>
      <c r="C3">
        <f>比較1!$C$7-system!A3+1</f>
        <v>34</v>
      </c>
      <c r="D3">
        <f>VLOOKUP((A3-1)*12,比較1!$M$3:$U$422,2,FALSE)-1</f>
        <v>408</v>
      </c>
      <c r="E3" s="1">
        <f>ROUNDDOWN(VLOOKUP((A3-1)*12,比較1!$M$3:$U$422,6,FALSE)-VLOOKUP((A3-1)*12,比較1!$M$3:$U$422,9,FALSE),0)</f>
        <v>36576089</v>
      </c>
      <c r="F3" s="1">
        <f t="shared" ref="F3:F36" si="0">IF(ISERR(ROUNDDOWN(-1*PMT(B3/12,D3,E3,0,0),0)),E3,ROUNDDOWN(-1*PMT(B3/12,D3,E3,0,0),0))</f>
        <v>103255</v>
      </c>
      <c r="I3">
        <v>1</v>
      </c>
      <c r="L3">
        <v>2</v>
      </c>
      <c r="M3">
        <f>VLOOKUP(L3,比較1!$C$11:$G$13,5,TRUE)</f>
        <v>8.5000000000000006E-3</v>
      </c>
      <c r="N3">
        <f>比較1!$C$7-system!L3+1</f>
        <v>34</v>
      </c>
      <c r="O3">
        <f t="shared" ref="O3:O36" si="1">N3*12</f>
        <v>408</v>
      </c>
      <c r="P3" s="1">
        <f>ROUNDDOWN(VLOOKUP((L3-1)*12,$T$2:$AA$421,5,FALSE)-VLOOKUP((L3-1)*12,$T$2:$AA$421,8,FALSE),0)</f>
        <v>36576089</v>
      </c>
      <c r="Q3" s="1">
        <f>ROUNDDOWN(-1*PMT(M3/12,O3,P3,0,0),0)</f>
        <v>103255</v>
      </c>
      <c r="R3" s="7"/>
      <c r="S3" s="7"/>
      <c r="T3">
        <v>2</v>
      </c>
      <c r="U3">
        <f>IF(比較1!$C$7&lt;system!I3,"",system!I3)</f>
        <v>1</v>
      </c>
      <c r="V3" s="3">
        <f t="shared" ref="V3:V66" si="2">IF(U3="","",EDATE(V2,1))</f>
        <v>42125</v>
      </c>
      <c r="W3" s="6">
        <f>IF(U3="","",VLOOKUP(U3,system!$A$2:$B$36,2,FALSE))</f>
        <v>8.5000000000000006E-3</v>
      </c>
      <c r="X3" s="7">
        <f>IF(U3="","",ROUNDDOWN(X2-AA2,0))</f>
        <v>37423307</v>
      </c>
      <c r="Y3" s="7">
        <f>IF(U3="","",VLOOKUP(U3,system!$L$2:$Q$36,6,FALSE))</f>
        <v>103255</v>
      </c>
      <c r="Z3" s="7">
        <f>IF(U3="","",ROUNDDOWN(X3*W3/12,0))</f>
        <v>26508</v>
      </c>
      <c r="AA3" s="7">
        <f>IF(U3="","",ROUNDDOWN(Y3-Z3,0))</f>
        <v>76747</v>
      </c>
      <c r="AF3" s="5" t="s">
        <v>19</v>
      </c>
      <c r="AG3" s="11">
        <f>SUM(system!Y:Y)-AG2</f>
        <v>10180655</v>
      </c>
      <c r="AI3" s="14" t="s">
        <v>40</v>
      </c>
      <c r="AJ3" s="13">
        <v>0.54700000000000004</v>
      </c>
      <c r="AK3" t="b">
        <v>1</v>
      </c>
      <c r="AL3">
        <f>IF(AK3=TRUE,AJ3,0)</f>
        <v>0.54700000000000004</v>
      </c>
      <c r="AM3" t="str">
        <f>IF(AK3=TRUE,"３大疾病保障付","")</f>
        <v>３大疾病保障付</v>
      </c>
    </row>
    <row r="4" spans="1:39" x14ac:dyDescent="0.2">
      <c r="A4">
        <v>3</v>
      </c>
      <c r="B4">
        <f>VLOOKUP(A4,比較1!$C$11:$G$15,5,TRUE)</f>
        <v>8.5000000000000006E-3</v>
      </c>
      <c r="C4">
        <f>比較1!$C$7-system!A4+1</f>
        <v>33</v>
      </c>
      <c r="D4">
        <f>VLOOKUP((A4-1)*12,比較1!$M$3:$U$422,2,FALSE)-1</f>
        <v>396</v>
      </c>
      <c r="E4" s="1">
        <f>ROUNDDOWN(VLOOKUP((A4-1)*12,比較1!$M$3:$U$422,6,FALSE)-VLOOKUP((A4-1)*12,比較1!$M$3:$U$422,9,FALSE),0)</f>
        <v>35644295</v>
      </c>
      <c r="F4" s="1">
        <f t="shared" si="0"/>
        <v>103255</v>
      </c>
      <c r="I4">
        <v>1</v>
      </c>
      <c r="L4">
        <v>3</v>
      </c>
      <c r="M4">
        <f>VLOOKUP(L4,比較1!$C$11:$G$13,5,TRUE)</f>
        <v>8.5000000000000006E-3</v>
      </c>
      <c r="N4">
        <f>比較1!$C$7-system!L4+1</f>
        <v>33</v>
      </c>
      <c r="O4">
        <f t="shared" si="1"/>
        <v>396</v>
      </c>
      <c r="P4" s="1">
        <f t="shared" ref="P4:P36" si="3">ROUNDDOWN(VLOOKUP((L4-1)*12,$T$2:$AA$421,5,FALSE)-VLOOKUP((L4-1)*12,$T$2:$AA$421,8,FALSE),0)</f>
        <v>35644295</v>
      </c>
      <c r="Q4" s="1">
        <f t="shared" ref="Q4:Q35" si="4">ROUNDDOWN(-1*PMT(M4/12,O4,P4,0,0),0)</f>
        <v>103255</v>
      </c>
      <c r="R4" s="7"/>
      <c r="S4" s="7"/>
      <c r="T4">
        <v>3</v>
      </c>
      <c r="U4">
        <f>IF(比較1!$C$7&lt;system!I4,"",system!I4)</f>
        <v>1</v>
      </c>
      <c r="V4" s="3">
        <f t="shared" si="2"/>
        <v>42156</v>
      </c>
      <c r="W4" s="6">
        <f>IF(U4="","",VLOOKUP(U4,system!$A$2:$B$36,2,FALSE))</f>
        <v>8.5000000000000006E-3</v>
      </c>
      <c r="X4" s="7">
        <f t="shared" ref="X4:X67" si="5">IF(U4="","",ROUNDDOWN(X3-AA3,0))</f>
        <v>37346560</v>
      </c>
      <c r="Y4" s="7">
        <f>IF(U4="","",VLOOKUP(U4,system!$L$2:$Q$36,6,FALSE))</f>
        <v>103255</v>
      </c>
      <c r="Z4" s="7">
        <f t="shared" ref="Z4:Z67" si="6">IF(U4="","",ROUNDDOWN(X4*W4/12,0))</f>
        <v>26453</v>
      </c>
      <c r="AA4" s="7">
        <f t="shared" ref="AA4:AA67" si="7">IF(U4="","",ROUNDDOWN(Y4-Z4,0))</f>
        <v>76802</v>
      </c>
      <c r="AF4" s="5" t="s">
        <v>25</v>
      </c>
      <c r="AG4" s="24">
        <f>AG2*比較1!$C$8/100</f>
        <v>150000</v>
      </c>
      <c r="AI4" s="14" t="s">
        <v>41</v>
      </c>
      <c r="AJ4" s="13">
        <v>0.55700000000000005</v>
      </c>
      <c r="AK4" t="b">
        <v>0</v>
      </c>
      <c r="AL4">
        <f>IF(AK4=TRUE,AJ4,0)</f>
        <v>0</v>
      </c>
      <c r="AM4" t="str">
        <f>IF(AK4=TRUE,"デュエット","")</f>
        <v/>
      </c>
    </row>
    <row r="5" spans="1:39" x14ac:dyDescent="0.2">
      <c r="A5">
        <v>4</v>
      </c>
      <c r="B5">
        <f>VLOOKUP(A5,比較1!$C$11:$G$15,5,TRUE)</f>
        <v>8.5000000000000006E-3</v>
      </c>
      <c r="C5">
        <f>比較1!$C$7-system!A5+1</f>
        <v>32</v>
      </c>
      <c r="D5">
        <f>VLOOKUP((A5-1)*12,比較1!$M$3:$U$422,2,FALSE)-1</f>
        <v>384</v>
      </c>
      <c r="E5" s="1">
        <f>ROUNDDOWN(VLOOKUP((A5-1)*12,比較1!$M$3:$U$422,6,FALSE)-VLOOKUP((A5-1)*12,比較1!$M$3:$U$422,9,FALSE),0)</f>
        <v>34704550</v>
      </c>
      <c r="F5" s="1">
        <f t="shared" si="0"/>
        <v>103255</v>
      </c>
      <c r="I5">
        <v>1</v>
      </c>
      <c r="L5">
        <v>4</v>
      </c>
      <c r="M5">
        <f>VLOOKUP(L5,比較1!$C$11:$G$13,5,TRUE)</f>
        <v>8.5000000000000006E-3</v>
      </c>
      <c r="N5">
        <f>比較1!$C$7-system!L5+1</f>
        <v>32</v>
      </c>
      <c r="O5">
        <f t="shared" si="1"/>
        <v>384</v>
      </c>
      <c r="P5" s="1">
        <f t="shared" si="3"/>
        <v>34704550</v>
      </c>
      <c r="Q5" s="1">
        <f t="shared" si="4"/>
        <v>103255</v>
      </c>
      <c r="R5" s="7"/>
      <c r="S5" s="7"/>
      <c r="T5">
        <v>4</v>
      </c>
      <c r="U5">
        <f>IF(比較1!$C$7&lt;system!I5,"",system!I5)</f>
        <v>1</v>
      </c>
      <c r="V5" s="3">
        <f t="shared" si="2"/>
        <v>42186</v>
      </c>
      <c r="W5" s="6">
        <f>IF(U5="","",VLOOKUP(U5,system!$A$2:$B$36,2,FALSE))</f>
        <v>8.5000000000000006E-3</v>
      </c>
      <c r="X5" s="7">
        <f t="shared" si="5"/>
        <v>37269758</v>
      </c>
      <c r="Y5" s="7">
        <f>IF(U5="","",VLOOKUP(U5,system!$L$2:$Q$36,6,FALSE))</f>
        <v>103255</v>
      </c>
      <c r="Z5" s="7">
        <f t="shared" si="6"/>
        <v>26399</v>
      </c>
      <c r="AA5" s="7">
        <f t="shared" si="7"/>
        <v>76856</v>
      </c>
      <c r="AF5" s="5" t="s">
        <v>31</v>
      </c>
      <c r="AG5" s="25">
        <f>SUM(system!AB:AB)</f>
        <v>3968800</v>
      </c>
      <c r="AI5" t="s">
        <v>30</v>
      </c>
      <c r="AJ5" s="16">
        <f>AL5</f>
        <v>0.54700000000000004</v>
      </c>
      <c r="AK5" t="s">
        <v>26</v>
      </c>
      <c r="AL5">
        <f>MAX(AL2:AL4)</f>
        <v>0.54700000000000004</v>
      </c>
      <c r="AM5" t="str">
        <f>IF(AK4=TRUE,AM4,AM3)</f>
        <v>３大疾病保障付</v>
      </c>
    </row>
    <row r="6" spans="1:39" x14ac:dyDescent="0.2">
      <c r="A6">
        <v>5</v>
      </c>
      <c r="B6">
        <f>VLOOKUP(A6,比較1!$C$11:$G$15,5,TRUE)</f>
        <v>8.5000000000000006E-3</v>
      </c>
      <c r="C6">
        <f>比較1!$C$7-system!A6+1</f>
        <v>31</v>
      </c>
      <c r="D6">
        <f>VLOOKUP((A6-1)*12,比較1!$M$3:$U$422,2,FALSE)-1</f>
        <v>372</v>
      </c>
      <c r="E6" s="1">
        <f>ROUNDDOWN(VLOOKUP((A6-1)*12,比較1!$M$3:$U$422,6,FALSE)-VLOOKUP((A6-1)*12,比較1!$M$3:$U$422,9,FALSE),0)</f>
        <v>33756787</v>
      </c>
      <c r="F6" s="1">
        <f t="shared" si="0"/>
        <v>103255</v>
      </c>
      <c r="I6">
        <v>1</v>
      </c>
      <c r="L6">
        <v>5</v>
      </c>
      <c r="M6">
        <f>VLOOKUP(L6,比較1!$C$11:$G$13,5,TRUE)</f>
        <v>8.5000000000000006E-3</v>
      </c>
      <c r="N6">
        <f>比較1!$C$7-system!L6+1</f>
        <v>31</v>
      </c>
      <c r="O6">
        <f t="shared" si="1"/>
        <v>372</v>
      </c>
      <c r="P6" s="1">
        <f t="shared" si="3"/>
        <v>33756787</v>
      </c>
      <c r="Q6" s="1">
        <f t="shared" si="4"/>
        <v>103255</v>
      </c>
      <c r="R6" s="7"/>
      <c r="S6" s="7"/>
      <c r="T6">
        <v>5</v>
      </c>
      <c r="U6">
        <f>IF(比較1!$C$7&lt;system!I6,"",system!I6)</f>
        <v>1</v>
      </c>
      <c r="V6" s="3">
        <f t="shared" si="2"/>
        <v>42217</v>
      </c>
      <c r="W6" s="6">
        <f>IF(U6="","",VLOOKUP(U6,system!$A$2:$B$36,2,FALSE))</f>
        <v>8.5000000000000006E-3</v>
      </c>
      <c r="X6" s="7">
        <f t="shared" si="5"/>
        <v>37192902</v>
      </c>
      <c r="Y6" s="7">
        <f>IF(U6="","",VLOOKUP(U6,system!$L$2:$Q$36,6,FALSE))</f>
        <v>103255</v>
      </c>
      <c r="Z6" s="7">
        <f t="shared" si="6"/>
        <v>26344</v>
      </c>
      <c r="AA6" s="7">
        <f t="shared" si="7"/>
        <v>76911</v>
      </c>
      <c r="AF6" s="5" t="s">
        <v>32</v>
      </c>
      <c r="AG6" s="15">
        <f>SUM(AG2:AG5)</f>
        <v>51799455</v>
      </c>
      <c r="AM6" t="str">
        <f>IF(AND(AK3=FALSE,AK4=FALSE),AM2,AM2&amp;"["&amp;AM5&amp;"]")</f>
        <v>団信あり[３大疾病保障付]</v>
      </c>
    </row>
    <row r="7" spans="1:39" x14ac:dyDescent="0.2">
      <c r="A7">
        <v>6</v>
      </c>
      <c r="B7">
        <f>VLOOKUP(A7,比較1!$C$11:$G$15,5,TRUE)</f>
        <v>1.55E-2</v>
      </c>
      <c r="C7">
        <f>比較1!$C$7-system!A7+1</f>
        <v>30</v>
      </c>
      <c r="D7">
        <f>VLOOKUP((A7-1)*12,比較1!$M$3:$U$422,2,FALSE)-1</f>
        <v>360</v>
      </c>
      <c r="E7" s="1">
        <f>ROUNDDOWN(VLOOKUP((A7-1)*12,比較1!$M$3:$U$422,6,FALSE)-VLOOKUP((A7-1)*12,比較1!$M$3:$U$422,9,FALSE),0)</f>
        <v>32800936</v>
      </c>
      <c r="F7" s="1">
        <f t="shared" si="0"/>
        <v>113991</v>
      </c>
      <c r="I7">
        <v>1</v>
      </c>
      <c r="L7">
        <v>6</v>
      </c>
      <c r="M7">
        <f>VLOOKUP(L7,比較1!$C$11:$G$13,5,TRUE)</f>
        <v>1.55E-2</v>
      </c>
      <c r="N7">
        <f>比較1!$C$7-system!L7+1</f>
        <v>30</v>
      </c>
      <c r="O7">
        <f t="shared" si="1"/>
        <v>360</v>
      </c>
      <c r="P7" s="1">
        <f t="shared" si="3"/>
        <v>32800936</v>
      </c>
      <c r="Q7" s="1">
        <f t="shared" si="4"/>
        <v>113991</v>
      </c>
      <c r="R7" s="7"/>
      <c r="S7" s="7"/>
      <c r="T7">
        <v>6</v>
      </c>
      <c r="U7">
        <f>IF(比較1!$C$7&lt;system!I7,"",system!I7)</f>
        <v>1</v>
      </c>
      <c r="V7" s="3">
        <f t="shared" si="2"/>
        <v>42248</v>
      </c>
      <c r="W7" s="6">
        <f>IF(U7="","",VLOOKUP(U7,system!$A$2:$B$36,2,FALSE))</f>
        <v>8.5000000000000006E-3</v>
      </c>
      <c r="X7" s="7">
        <f t="shared" si="5"/>
        <v>37115991</v>
      </c>
      <c r="Y7" s="7">
        <f>IF(U7="","",VLOOKUP(U7,system!$L$2:$Q$36,6,FALSE))</f>
        <v>103255</v>
      </c>
      <c r="Z7" s="7">
        <f t="shared" si="6"/>
        <v>26290</v>
      </c>
      <c r="AA7" s="7">
        <f t="shared" si="7"/>
        <v>76965</v>
      </c>
    </row>
    <row r="8" spans="1:39" x14ac:dyDescent="0.2">
      <c r="A8">
        <v>7</v>
      </c>
      <c r="B8">
        <f>VLOOKUP(A8,比較1!$C$11:$G$15,5,TRUE)</f>
        <v>1.55E-2</v>
      </c>
      <c r="C8">
        <f>比較1!$C$7-system!A8+1</f>
        <v>29</v>
      </c>
      <c r="D8">
        <f>VLOOKUP((A8-1)*12,比較1!$M$3:$U$422,2,FALSE)-1</f>
        <v>348</v>
      </c>
      <c r="E8" s="1">
        <f>ROUNDDOWN(VLOOKUP((A8-1)*12,比較1!$M$3:$U$422,6,FALSE)-VLOOKUP((A8-1)*12,比較1!$M$3:$U$422,9,FALSE),0)</f>
        <v>31935319</v>
      </c>
      <c r="F8" s="1">
        <f t="shared" si="0"/>
        <v>113991</v>
      </c>
      <c r="I8">
        <v>1</v>
      </c>
      <c r="L8">
        <v>7</v>
      </c>
      <c r="M8">
        <f>VLOOKUP(L8,比較1!$C$11:$G$13,5,TRUE)</f>
        <v>1.55E-2</v>
      </c>
      <c r="N8">
        <f>比較1!$C$7-system!L8+1</f>
        <v>29</v>
      </c>
      <c r="O8">
        <f t="shared" si="1"/>
        <v>348</v>
      </c>
      <c r="P8" s="1">
        <f t="shared" si="3"/>
        <v>31935319</v>
      </c>
      <c r="Q8" s="1">
        <f t="shared" si="4"/>
        <v>113991</v>
      </c>
      <c r="R8" s="7"/>
      <c r="S8" s="7"/>
      <c r="T8">
        <v>7</v>
      </c>
      <c r="U8">
        <f>IF(比較1!$C$7&lt;system!I8,"",system!I8)</f>
        <v>1</v>
      </c>
      <c r="V8" s="3">
        <f t="shared" si="2"/>
        <v>42278</v>
      </c>
      <c r="W8" s="6">
        <f>IF(U8="","",VLOOKUP(U8,system!$A$2:$B$36,2,FALSE))</f>
        <v>8.5000000000000006E-3</v>
      </c>
      <c r="X8" s="7">
        <f t="shared" si="5"/>
        <v>37039026</v>
      </c>
      <c r="Y8" s="7">
        <f>IF(U8="","",VLOOKUP(U8,system!$L$2:$Q$36,6,FALSE))</f>
        <v>103255</v>
      </c>
      <c r="Z8" s="7">
        <f t="shared" si="6"/>
        <v>26235</v>
      </c>
      <c r="AA8" s="7">
        <f t="shared" si="7"/>
        <v>77020</v>
      </c>
    </row>
    <row r="9" spans="1:39" x14ac:dyDescent="0.2">
      <c r="A9">
        <v>8</v>
      </c>
      <c r="B9">
        <f>VLOOKUP(A9,比較1!$C$11:$G$15,5,TRUE)</f>
        <v>1.55E-2</v>
      </c>
      <c r="C9">
        <f>比較1!$C$7-system!A9+1</f>
        <v>28</v>
      </c>
      <c r="D9">
        <f>VLOOKUP((A9-1)*12,比較1!$M$3:$U$422,2,FALSE)-1</f>
        <v>336</v>
      </c>
      <c r="E9" s="1">
        <f>ROUNDDOWN(VLOOKUP((A9-1)*12,比較1!$M$3:$U$422,6,FALSE)-VLOOKUP((A9-1)*12,比較1!$M$3:$U$422,9,FALSE),0)</f>
        <v>31056189</v>
      </c>
      <c r="F9" s="1">
        <f t="shared" si="0"/>
        <v>113991</v>
      </c>
      <c r="I9">
        <v>1</v>
      </c>
      <c r="L9">
        <v>8</v>
      </c>
      <c r="M9">
        <f>VLOOKUP(L9,比較1!$C$11:$G$13,5,TRUE)</f>
        <v>1.55E-2</v>
      </c>
      <c r="N9">
        <f>比較1!$C$7-system!L9+1</f>
        <v>28</v>
      </c>
      <c r="O9">
        <f t="shared" si="1"/>
        <v>336</v>
      </c>
      <c r="P9" s="1">
        <f t="shared" si="3"/>
        <v>31056189</v>
      </c>
      <c r="Q9" s="1">
        <f t="shared" si="4"/>
        <v>113991</v>
      </c>
      <c r="R9" s="7"/>
      <c r="S9" s="7"/>
      <c r="T9">
        <v>8</v>
      </c>
      <c r="U9">
        <f>IF(比較1!$C$7&lt;system!I9,"",system!I9)</f>
        <v>1</v>
      </c>
      <c r="V9" s="3">
        <f t="shared" si="2"/>
        <v>42309</v>
      </c>
      <c r="W9" s="6">
        <f>IF(U9="","",VLOOKUP(U9,system!$A$2:$B$36,2,FALSE))</f>
        <v>8.5000000000000006E-3</v>
      </c>
      <c r="X9" s="7">
        <f t="shared" si="5"/>
        <v>36962006</v>
      </c>
      <c r="Y9" s="7">
        <f>IF(U9="","",VLOOKUP(U9,system!$L$2:$Q$36,6,FALSE))</f>
        <v>103255</v>
      </c>
      <c r="Z9" s="7">
        <f t="shared" si="6"/>
        <v>26181</v>
      </c>
      <c r="AA9" s="7">
        <f t="shared" si="7"/>
        <v>77074</v>
      </c>
    </row>
    <row r="10" spans="1:39" x14ac:dyDescent="0.2">
      <c r="A10">
        <v>9</v>
      </c>
      <c r="B10">
        <f>VLOOKUP(A10,比較1!$C$11:$G$15,5,TRUE)</f>
        <v>1.55E-2</v>
      </c>
      <c r="C10">
        <f>比較1!$C$7-system!A10+1</f>
        <v>27</v>
      </c>
      <c r="D10">
        <f>VLOOKUP((A10-1)*12,比較1!$M$3:$U$422,2,FALSE)-1</f>
        <v>324</v>
      </c>
      <c r="E10" s="1">
        <f>ROUNDDOWN(VLOOKUP((A10-1)*12,比較1!$M$3:$U$422,6,FALSE)-VLOOKUP((A10-1)*12,比較1!$M$3:$U$422,9,FALSE),0)</f>
        <v>30163335</v>
      </c>
      <c r="F10" s="1">
        <f t="shared" si="0"/>
        <v>113991</v>
      </c>
      <c r="I10">
        <v>1</v>
      </c>
      <c r="L10">
        <v>9</v>
      </c>
      <c r="M10">
        <f>VLOOKUP(L10,比較1!$C$11:$G$13,5,TRUE)</f>
        <v>1.55E-2</v>
      </c>
      <c r="N10">
        <f>比較1!$C$7-system!L10+1</f>
        <v>27</v>
      </c>
      <c r="O10">
        <f t="shared" si="1"/>
        <v>324</v>
      </c>
      <c r="P10" s="1">
        <f t="shared" si="3"/>
        <v>30163335</v>
      </c>
      <c r="Q10" s="1">
        <f t="shared" si="4"/>
        <v>113991</v>
      </c>
      <c r="R10" s="7"/>
      <c r="S10" s="7"/>
      <c r="T10">
        <v>9</v>
      </c>
      <c r="U10">
        <f>IF(比較1!$C$7&lt;system!I10,"",system!I10)</f>
        <v>1</v>
      </c>
      <c r="V10" s="3">
        <f t="shared" si="2"/>
        <v>42339</v>
      </c>
      <c r="W10" s="6">
        <f>IF(U10="","",VLOOKUP(U10,system!$A$2:$B$36,2,FALSE))</f>
        <v>8.5000000000000006E-3</v>
      </c>
      <c r="X10" s="7">
        <f t="shared" si="5"/>
        <v>36884932</v>
      </c>
      <c r="Y10" s="7">
        <f>IF(U10="","",VLOOKUP(U10,system!$L$2:$Q$36,6,FALSE))</f>
        <v>103255</v>
      </c>
      <c r="Z10" s="7">
        <f t="shared" si="6"/>
        <v>26126</v>
      </c>
      <c r="AA10" s="7">
        <f t="shared" si="7"/>
        <v>77129</v>
      </c>
    </row>
    <row r="11" spans="1:39" x14ac:dyDescent="0.2">
      <c r="A11">
        <v>10</v>
      </c>
      <c r="B11">
        <f>VLOOKUP(A11,比較1!$C$11:$G$15,5,TRUE)</f>
        <v>1.55E-2</v>
      </c>
      <c r="C11">
        <f>比較1!$C$7-system!A11+1</f>
        <v>26</v>
      </c>
      <c r="D11">
        <f>VLOOKUP((A11-1)*12,比較1!$M$3:$U$422,2,FALSE)-1</f>
        <v>312</v>
      </c>
      <c r="E11" s="1">
        <f>ROUNDDOWN(VLOOKUP((A11-1)*12,比較1!$M$3:$U$422,6,FALSE)-VLOOKUP((A11-1)*12,比較1!$M$3:$U$422,9,FALSE),0)</f>
        <v>29256546</v>
      </c>
      <c r="F11" s="1">
        <f t="shared" si="0"/>
        <v>113991</v>
      </c>
      <c r="I11">
        <v>1</v>
      </c>
      <c r="L11">
        <v>10</v>
      </c>
      <c r="M11">
        <f>VLOOKUP(L11,比較1!$C$11:$G$13,5,TRUE)</f>
        <v>1.55E-2</v>
      </c>
      <c r="N11">
        <f>比較1!$C$7-system!L11+1</f>
        <v>26</v>
      </c>
      <c r="O11">
        <f t="shared" si="1"/>
        <v>312</v>
      </c>
      <c r="P11" s="1">
        <f t="shared" si="3"/>
        <v>29256546</v>
      </c>
      <c r="Q11" s="1">
        <f t="shared" si="4"/>
        <v>113991</v>
      </c>
      <c r="R11" s="7"/>
      <c r="S11" s="7"/>
      <c r="T11">
        <v>10</v>
      </c>
      <c r="U11">
        <f>IF(比較1!$C$7&lt;system!I11,"",system!I11)</f>
        <v>1</v>
      </c>
      <c r="V11" s="3">
        <f t="shared" si="2"/>
        <v>42370</v>
      </c>
      <c r="W11" s="6">
        <f>IF(U11="","",VLOOKUP(U11,system!$A$2:$B$36,2,FALSE))</f>
        <v>8.5000000000000006E-3</v>
      </c>
      <c r="X11" s="7">
        <f t="shared" si="5"/>
        <v>36807803</v>
      </c>
      <c r="Y11" s="7">
        <f>IF(U11="","",VLOOKUP(U11,system!$L$2:$Q$36,6,FALSE))</f>
        <v>103255</v>
      </c>
      <c r="Z11" s="7">
        <f t="shared" si="6"/>
        <v>26072</v>
      </c>
      <c r="AA11" s="7">
        <f t="shared" si="7"/>
        <v>77183</v>
      </c>
    </row>
    <row r="12" spans="1:39" x14ac:dyDescent="0.2">
      <c r="A12">
        <v>11</v>
      </c>
      <c r="B12">
        <f>VLOOKUP(A12,比較1!$C$11:$G$15,5,TRUE)</f>
        <v>1.55E-2</v>
      </c>
      <c r="C12">
        <f>比較1!$C$7-system!A12+1</f>
        <v>25</v>
      </c>
      <c r="D12">
        <f>VLOOKUP((A12-1)*12,比較1!$M$3:$U$422,2,FALSE)-1</f>
        <v>300</v>
      </c>
      <c r="E12" s="1">
        <f>ROUNDDOWN(VLOOKUP((A12-1)*12,比較1!$M$3:$U$422,6,FALSE)-VLOOKUP((A12-1)*12,比較1!$M$3:$U$422,9,FALSE),0)</f>
        <v>28335601</v>
      </c>
      <c r="F12" s="1">
        <f t="shared" si="0"/>
        <v>113991</v>
      </c>
      <c r="I12">
        <v>1</v>
      </c>
      <c r="L12">
        <v>11</v>
      </c>
      <c r="M12">
        <f>VLOOKUP(L12,比較1!$C$11:$G$13,5,TRUE)</f>
        <v>1.55E-2</v>
      </c>
      <c r="N12">
        <f>比較1!$C$7-system!L12+1</f>
        <v>25</v>
      </c>
      <c r="O12">
        <f t="shared" si="1"/>
        <v>300</v>
      </c>
      <c r="P12" s="1">
        <f t="shared" si="3"/>
        <v>28335601</v>
      </c>
      <c r="Q12" s="1">
        <f t="shared" si="4"/>
        <v>113991</v>
      </c>
      <c r="R12" s="7"/>
      <c r="S12" s="7"/>
      <c r="T12">
        <v>11</v>
      </c>
      <c r="U12">
        <f>IF(比較1!$C$7&lt;system!I12,"",system!I12)</f>
        <v>1</v>
      </c>
      <c r="V12" s="3">
        <f t="shared" si="2"/>
        <v>42401</v>
      </c>
      <c r="W12" s="6">
        <f>IF(U12="","",VLOOKUP(U12,system!$A$2:$B$36,2,FALSE))</f>
        <v>8.5000000000000006E-3</v>
      </c>
      <c r="X12" s="7">
        <f t="shared" si="5"/>
        <v>36730620</v>
      </c>
      <c r="Y12" s="7">
        <f>IF(U12="","",VLOOKUP(U12,system!$L$2:$Q$36,6,FALSE))</f>
        <v>103255</v>
      </c>
      <c r="Z12" s="7">
        <f t="shared" si="6"/>
        <v>26017</v>
      </c>
      <c r="AA12" s="7">
        <f t="shared" si="7"/>
        <v>77238</v>
      </c>
    </row>
    <row r="13" spans="1:39" x14ac:dyDescent="0.2">
      <c r="A13">
        <v>12</v>
      </c>
      <c r="B13">
        <f>VLOOKUP(A13,比較1!$C$11:$G$15,5,TRUE)</f>
        <v>1.55E-2</v>
      </c>
      <c r="C13">
        <f>比較1!$C$7-system!A13+1</f>
        <v>24</v>
      </c>
      <c r="D13">
        <f>VLOOKUP((A13-1)*12,比較1!$M$3:$U$422,2,FALSE)-1</f>
        <v>288</v>
      </c>
      <c r="E13" s="1">
        <f>ROUNDDOWN(VLOOKUP((A13-1)*12,比較1!$M$3:$U$422,6,FALSE)-VLOOKUP((A13-1)*12,比較1!$M$3:$U$422,9,FALSE),0)</f>
        <v>27400279</v>
      </c>
      <c r="F13" s="1">
        <f t="shared" si="0"/>
        <v>113991</v>
      </c>
      <c r="I13">
        <v>1</v>
      </c>
      <c r="L13">
        <v>12</v>
      </c>
      <c r="M13">
        <f>VLOOKUP(L13,比較1!$C$11:$G$13,5,TRUE)</f>
        <v>1.55E-2</v>
      </c>
      <c r="N13">
        <f>比較1!$C$7-system!L13+1</f>
        <v>24</v>
      </c>
      <c r="O13">
        <f t="shared" si="1"/>
        <v>288</v>
      </c>
      <c r="P13" s="1">
        <f t="shared" si="3"/>
        <v>27400279</v>
      </c>
      <c r="Q13" s="1">
        <f t="shared" si="4"/>
        <v>113991</v>
      </c>
      <c r="R13" s="7"/>
      <c r="S13" s="7"/>
      <c r="T13">
        <v>12</v>
      </c>
      <c r="U13">
        <f>IF(比較1!$C$7&lt;system!I13,"",system!I13)</f>
        <v>1</v>
      </c>
      <c r="V13" s="3">
        <f t="shared" si="2"/>
        <v>42430</v>
      </c>
      <c r="W13" s="6">
        <f>IF(U13="","",VLOOKUP(U13,system!$A$2:$B$36,2,FALSE))</f>
        <v>8.5000000000000006E-3</v>
      </c>
      <c r="X13" s="7">
        <f t="shared" si="5"/>
        <v>36653382</v>
      </c>
      <c r="Y13" s="7">
        <f>IF(U13="","",VLOOKUP(U13,system!$L$2:$Q$36,6,FALSE))</f>
        <v>103255</v>
      </c>
      <c r="Z13" s="7">
        <f t="shared" si="6"/>
        <v>25962</v>
      </c>
      <c r="AA13" s="7">
        <f t="shared" si="7"/>
        <v>77293</v>
      </c>
    </row>
    <row r="14" spans="1:39" x14ac:dyDescent="0.2">
      <c r="A14">
        <v>13</v>
      </c>
      <c r="B14">
        <f>VLOOKUP(A14,比較1!$C$11:$G$15,5,TRUE)</f>
        <v>1.55E-2</v>
      </c>
      <c r="C14">
        <f>比較1!$C$7-system!A14+1</f>
        <v>23</v>
      </c>
      <c r="D14">
        <f>VLOOKUP((A14-1)*12,比較1!$M$3:$U$422,2,FALSE)-1</f>
        <v>276</v>
      </c>
      <c r="E14" s="1">
        <f>ROUNDDOWN(VLOOKUP((A14-1)*12,比較1!$M$3:$U$422,6,FALSE)-VLOOKUP((A14-1)*12,比較1!$M$3:$U$422,9,FALSE),0)</f>
        <v>26450357</v>
      </c>
      <c r="F14" s="1">
        <f t="shared" si="0"/>
        <v>113991</v>
      </c>
      <c r="I14">
        <f>I2+1</f>
        <v>2</v>
      </c>
      <c r="L14">
        <v>13</v>
      </c>
      <c r="M14">
        <f>VLOOKUP(L14,比較1!$C$11:$G$13,5,TRUE)</f>
        <v>1.55E-2</v>
      </c>
      <c r="N14">
        <f>比較1!$C$7-system!L14+1</f>
        <v>23</v>
      </c>
      <c r="O14">
        <f t="shared" si="1"/>
        <v>276</v>
      </c>
      <c r="P14" s="1">
        <f t="shared" si="3"/>
        <v>26450357</v>
      </c>
      <c r="Q14" s="1">
        <f t="shared" si="4"/>
        <v>113991</v>
      </c>
      <c r="R14" s="7"/>
      <c r="S14" s="7"/>
      <c r="T14">
        <v>13</v>
      </c>
      <c r="U14">
        <f>IF(比較1!$C$7&lt;system!I14,"",system!I14)</f>
        <v>2</v>
      </c>
      <c r="V14" s="3">
        <f t="shared" si="2"/>
        <v>42461</v>
      </c>
      <c r="W14" s="6">
        <f>IF(U14="","",VLOOKUP(U14,system!$A$2:$B$36,2,FALSE))</f>
        <v>8.5000000000000006E-3</v>
      </c>
      <c r="X14" s="7">
        <f t="shared" si="5"/>
        <v>36576089</v>
      </c>
      <c r="Y14" s="7">
        <f>IF(U14="","",VLOOKUP(U14,system!$L$2:$Q$36,6,FALSE))</f>
        <v>103255</v>
      </c>
      <c r="Z14" s="7">
        <f t="shared" si="6"/>
        <v>25908</v>
      </c>
      <c r="AA14" s="7">
        <f t="shared" si="7"/>
        <v>77347</v>
      </c>
      <c r="AB14">
        <f>IF(X14="","",ROUND(system!$AJ$5/100*X14,-2))</f>
        <v>200100</v>
      </c>
    </row>
    <row r="15" spans="1:39" x14ac:dyDescent="0.2">
      <c r="A15">
        <v>14</v>
      </c>
      <c r="B15">
        <f>VLOOKUP(A15,比較1!$C$11:$G$15,5,TRUE)</f>
        <v>1.55E-2</v>
      </c>
      <c r="C15">
        <f>比較1!$C$7-system!A15+1</f>
        <v>22</v>
      </c>
      <c r="D15">
        <f>VLOOKUP((A15-1)*12,比較1!$M$3:$U$422,2,FALSE)-1</f>
        <v>264</v>
      </c>
      <c r="E15" s="1">
        <f>ROUNDDOWN(VLOOKUP((A15-1)*12,比較1!$M$3:$U$422,6,FALSE)-VLOOKUP((A15-1)*12,比較1!$M$3:$U$422,9,FALSE),0)</f>
        <v>25485605</v>
      </c>
      <c r="F15" s="1">
        <f t="shared" si="0"/>
        <v>113991</v>
      </c>
      <c r="I15">
        <f t="shared" ref="I15:I78" si="8">I3+1</f>
        <v>2</v>
      </c>
      <c r="L15">
        <v>14</v>
      </c>
      <c r="M15">
        <f>VLOOKUP(L15,比較1!$C$11:$G$13,5,TRUE)</f>
        <v>1.55E-2</v>
      </c>
      <c r="N15">
        <f>比較1!$C$7-system!L15+1</f>
        <v>22</v>
      </c>
      <c r="O15">
        <f t="shared" si="1"/>
        <v>264</v>
      </c>
      <c r="P15" s="1">
        <f t="shared" si="3"/>
        <v>25485605</v>
      </c>
      <c r="Q15" s="1">
        <f t="shared" si="4"/>
        <v>113991</v>
      </c>
      <c r="R15" s="7"/>
      <c r="S15" s="7"/>
      <c r="T15">
        <v>14</v>
      </c>
      <c r="U15">
        <f>IF(比較1!$C$7&lt;system!I15,"",system!I15)</f>
        <v>2</v>
      </c>
      <c r="V15" s="3">
        <f t="shared" si="2"/>
        <v>42491</v>
      </c>
      <c r="W15" s="6">
        <f>IF(U15="","",VLOOKUP(U15,system!$A$2:$B$36,2,FALSE))</f>
        <v>8.5000000000000006E-3</v>
      </c>
      <c r="X15" s="7">
        <f t="shared" si="5"/>
        <v>36498742</v>
      </c>
      <c r="Y15" s="7">
        <f>IF(U15="","",VLOOKUP(U15,system!$L$2:$Q$36,6,FALSE))</f>
        <v>103255</v>
      </c>
      <c r="Z15" s="7">
        <f t="shared" si="6"/>
        <v>25853</v>
      </c>
      <c r="AA15" s="7">
        <f t="shared" si="7"/>
        <v>77402</v>
      </c>
    </row>
    <row r="16" spans="1:39" x14ac:dyDescent="0.2">
      <c r="A16">
        <v>15</v>
      </c>
      <c r="B16">
        <f>VLOOKUP(A16,比較1!$C$11:$G$15,5,TRUE)</f>
        <v>1.55E-2</v>
      </c>
      <c r="C16">
        <f>比較1!$C$7-system!A16+1</f>
        <v>21</v>
      </c>
      <c r="D16">
        <f>VLOOKUP((A16-1)*12,比較1!$M$3:$U$422,2,FALSE)-1</f>
        <v>252</v>
      </c>
      <c r="E16" s="1">
        <f>ROUNDDOWN(VLOOKUP((A16-1)*12,比較1!$M$3:$U$422,6,FALSE)-VLOOKUP((A16-1)*12,比較1!$M$3:$U$422,9,FALSE),0)</f>
        <v>24505793</v>
      </c>
      <c r="F16" s="1">
        <f t="shared" si="0"/>
        <v>113991</v>
      </c>
      <c r="I16">
        <f t="shared" si="8"/>
        <v>2</v>
      </c>
      <c r="L16">
        <v>15</v>
      </c>
      <c r="M16">
        <f>VLOOKUP(L16,比較1!$C$11:$G$13,5,TRUE)</f>
        <v>1.55E-2</v>
      </c>
      <c r="N16">
        <f>比較1!$C$7-system!L16+1</f>
        <v>21</v>
      </c>
      <c r="O16">
        <f t="shared" si="1"/>
        <v>252</v>
      </c>
      <c r="P16" s="1">
        <f t="shared" si="3"/>
        <v>24505793</v>
      </c>
      <c r="Q16" s="1">
        <f t="shared" si="4"/>
        <v>113991</v>
      </c>
      <c r="R16" s="7"/>
      <c r="S16" s="7"/>
      <c r="T16">
        <v>15</v>
      </c>
      <c r="U16">
        <f>IF(比較1!$C$7&lt;system!I16,"",system!I16)</f>
        <v>2</v>
      </c>
      <c r="V16" s="3">
        <f t="shared" si="2"/>
        <v>42522</v>
      </c>
      <c r="W16" s="6">
        <f>IF(U16="","",VLOOKUP(U16,system!$A$2:$B$36,2,FALSE))</f>
        <v>8.5000000000000006E-3</v>
      </c>
      <c r="X16" s="7">
        <f t="shared" si="5"/>
        <v>36421340</v>
      </c>
      <c r="Y16" s="7">
        <f>IF(U16="","",VLOOKUP(U16,system!$L$2:$Q$36,6,FALSE))</f>
        <v>103255</v>
      </c>
      <c r="Z16" s="7">
        <f t="shared" si="6"/>
        <v>25798</v>
      </c>
      <c r="AA16" s="7">
        <f t="shared" si="7"/>
        <v>77457</v>
      </c>
    </row>
    <row r="17" spans="1:28" x14ac:dyDescent="0.2">
      <c r="A17">
        <v>16</v>
      </c>
      <c r="B17">
        <f>VLOOKUP(A17,比較1!$C$11:$G$15,5,TRUE)</f>
        <v>1.55E-2</v>
      </c>
      <c r="C17">
        <f>比較1!$C$7-system!A17+1</f>
        <v>20</v>
      </c>
      <c r="D17">
        <f>VLOOKUP((A17-1)*12,比較1!$M$3:$U$422,2,FALSE)-1</f>
        <v>240</v>
      </c>
      <c r="E17" s="1">
        <f>ROUNDDOWN(VLOOKUP((A17-1)*12,比較1!$M$3:$U$422,6,FALSE)-VLOOKUP((A17-1)*12,比較1!$M$3:$U$422,9,FALSE),0)</f>
        <v>23510685</v>
      </c>
      <c r="F17" s="1">
        <f t="shared" si="0"/>
        <v>113991</v>
      </c>
      <c r="I17">
        <f t="shared" si="8"/>
        <v>2</v>
      </c>
      <c r="L17">
        <v>16</v>
      </c>
      <c r="M17">
        <f>VLOOKUP(L17,比較1!$C$11:$G$13,5,TRUE)</f>
        <v>1.55E-2</v>
      </c>
      <c r="N17">
        <f>比較1!$C$7-system!L17+1</f>
        <v>20</v>
      </c>
      <c r="O17">
        <f t="shared" si="1"/>
        <v>240</v>
      </c>
      <c r="P17" s="1">
        <f t="shared" si="3"/>
        <v>23510685</v>
      </c>
      <c r="Q17" s="1">
        <f t="shared" si="4"/>
        <v>113991</v>
      </c>
      <c r="R17" s="7"/>
      <c r="S17" s="7"/>
      <c r="T17">
        <v>16</v>
      </c>
      <c r="U17">
        <f>IF(比較1!$C$7&lt;system!I17,"",system!I17)</f>
        <v>2</v>
      </c>
      <c r="V17" s="3">
        <f t="shared" si="2"/>
        <v>42552</v>
      </c>
      <c r="W17" s="6">
        <f>IF(U17="","",VLOOKUP(U17,system!$A$2:$B$36,2,FALSE))</f>
        <v>8.5000000000000006E-3</v>
      </c>
      <c r="X17" s="7">
        <f t="shared" si="5"/>
        <v>36343883</v>
      </c>
      <c r="Y17" s="7">
        <f>IF(U17="","",VLOOKUP(U17,system!$L$2:$Q$36,6,FALSE))</f>
        <v>103255</v>
      </c>
      <c r="Z17" s="7">
        <f t="shared" si="6"/>
        <v>25743</v>
      </c>
      <c r="AA17" s="7">
        <f t="shared" si="7"/>
        <v>77512</v>
      </c>
    </row>
    <row r="18" spans="1:28" x14ac:dyDescent="0.2">
      <c r="A18">
        <v>17</v>
      </c>
      <c r="B18">
        <f>VLOOKUP(A18,比較1!$C$11:$G$15,5,TRUE)</f>
        <v>1.55E-2</v>
      </c>
      <c r="C18">
        <f>比較1!$C$7-system!A18+1</f>
        <v>19</v>
      </c>
      <c r="D18">
        <f>VLOOKUP((A18-1)*12,比較1!$M$3:$U$422,2,FALSE)-1</f>
        <v>228</v>
      </c>
      <c r="E18" s="1">
        <f>ROUNDDOWN(VLOOKUP((A18-1)*12,比較1!$M$3:$U$422,6,FALSE)-VLOOKUP((A18-1)*12,比較1!$M$3:$U$422,9,FALSE),0)</f>
        <v>22500041</v>
      </c>
      <c r="F18" s="1">
        <f t="shared" si="0"/>
        <v>113991</v>
      </c>
      <c r="I18">
        <f t="shared" si="8"/>
        <v>2</v>
      </c>
      <c r="L18">
        <v>17</v>
      </c>
      <c r="M18">
        <f>VLOOKUP(L18,比較1!$C$11:$G$13,5,TRUE)</f>
        <v>1.55E-2</v>
      </c>
      <c r="N18">
        <f>比較1!$C$7-system!L18+1</f>
        <v>19</v>
      </c>
      <c r="O18">
        <f t="shared" si="1"/>
        <v>228</v>
      </c>
      <c r="P18" s="1">
        <f t="shared" si="3"/>
        <v>22500041</v>
      </c>
      <c r="Q18" s="1">
        <f t="shared" si="4"/>
        <v>113991</v>
      </c>
      <c r="R18" s="7"/>
      <c r="S18" s="7"/>
      <c r="T18">
        <v>17</v>
      </c>
      <c r="U18">
        <f>IF(比較1!$C$7&lt;system!I18,"",system!I18)</f>
        <v>2</v>
      </c>
      <c r="V18" s="3">
        <f t="shared" si="2"/>
        <v>42583</v>
      </c>
      <c r="W18" s="6">
        <f>IF(U18="","",VLOOKUP(U18,system!$A$2:$B$36,2,FALSE))</f>
        <v>8.5000000000000006E-3</v>
      </c>
      <c r="X18" s="7">
        <f t="shared" si="5"/>
        <v>36266371</v>
      </c>
      <c r="Y18" s="7">
        <f>IF(U18="","",VLOOKUP(U18,system!$L$2:$Q$36,6,FALSE))</f>
        <v>103255</v>
      </c>
      <c r="Z18" s="7">
        <f t="shared" si="6"/>
        <v>25688</v>
      </c>
      <c r="AA18" s="7">
        <f t="shared" si="7"/>
        <v>77567</v>
      </c>
    </row>
    <row r="19" spans="1:28" x14ac:dyDescent="0.2">
      <c r="A19">
        <v>18</v>
      </c>
      <c r="B19">
        <f>VLOOKUP(A19,比較1!$C$11:$G$15,5,TRUE)</f>
        <v>1.55E-2</v>
      </c>
      <c r="C19">
        <f>比較1!$C$7-system!A19+1</f>
        <v>18</v>
      </c>
      <c r="D19">
        <f>VLOOKUP((A19-1)*12,比較1!$M$3:$U$422,2,FALSE)-1</f>
        <v>216</v>
      </c>
      <c r="E19" s="1">
        <f>ROUNDDOWN(VLOOKUP((A19-1)*12,比較1!$M$3:$U$422,6,FALSE)-VLOOKUP((A19-1)*12,比較1!$M$3:$U$422,9,FALSE),0)</f>
        <v>21473623</v>
      </c>
      <c r="F19" s="1">
        <f t="shared" si="0"/>
        <v>113991</v>
      </c>
      <c r="I19">
        <f t="shared" si="8"/>
        <v>2</v>
      </c>
      <c r="L19">
        <v>18</v>
      </c>
      <c r="M19">
        <f>VLOOKUP(L19,比較1!$C$11:$G$13,5,TRUE)</f>
        <v>1.55E-2</v>
      </c>
      <c r="N19">
        <f>比較1!$C$7-system!L19+1</f>
        <v>18</v>
      </c>
      <c r="O19">
        <f t="shared" si="1"/>
        <v>216</v>
      </c>
      <c r="P19" s="1">
        <f t="shared" si="3"/>
        <v>21473623</v>
      </c>
      <c r="Q19" s="1">
        <f t="shared" si="4"/>
        <v>113991</v>
      </c>
      <c r="R19" s="7"/>
      <c r="S19" s="7"/>
      <c r="T19">
        <v>18</v>
      </c>
      <c r="U19">
        <f>IF(比較1!$C$7&lt;system!I19,"",system!I19)</f>
        <v>2</v>
      </c>
      <c r="V19" s="3">
        <f t="shared" si="2"/>
        <v>42614</v>
      </c>
      <c r="W19" s="6">
        <f>IF(U19="","",VLOOKUP(U19,system!$A$2:$B$36,2,FALSE))</f>
        <v>8.5000000000000006E-3</v>
      </c>
      <c r="X19" s="7">
        <f t="shared" si="5"/>
        <v>36188804</v>
      </c>
      <c r="Y19" s="7">
        <f>IF(U19="","",VLOOKUP(U19,system!$L$2:$Q$36,6,FALSE))</f>
        <v>103255</v>
      </c>
      <c r="Z19" s="7">
        <f t="shared" si="6"/>
        <v>25633</v>
      </c>
      <c r="AA19" s="7">
        <f t="shared" si="7"/>
        <v>77622</v>
      </c>
    </row>
    <row r="20" spans="1:28" x14ac:dyDescent="0.2">
      <c r="A20">
        <v>19</v>
      </c>
      <c r="B20">
        <f>VLOOKUP(A20,比較1!$C$11:$G$15,5,TRUE)</f>
        <v>1.55E-2</v>
      </c>
      <c r="C20">
        <f>比較1!$C$7-system!A20+1</f>
        <v>17</v>
      </c>
      <c r="D20">
        <f>VLOOKUP((A20-1)*12,比較1!$M$3:$U$422,2,FALSE)-1</f>
        <v>204</v>
      </c>
      <c r="E20" s="1">
        <f>ROUNDDOWN(VLOOKUP((A20-1)*12,比較1!$M$3:$U$422,6,FALSE)-VLOOKUP((A20-1)*12,比較1!$M$3:$U$422,9,FALSE),0)</f>
        <v>20431182</v>
      </c>
      <c r="F20" s="1">
        <f t="shared" si="0"/>
        <v>113991</v>
      </c>
      <c r="I20">
        <f t="shared" si="8"/>
        <v>2</v>
      </c>
      <c r="L20">
        <v>19</v>
      </c>
      <c r="M20">
        <f>VLOOKUP(L20,比較1!$C$11:$G$13,5,TRUE)</f>
        <v>1.55E-2</v>
      </c>
      <c r="N20">
        <f>比較1!$C$7-system!L20+1</f>
        <v>17</v>
      </c>
      <c r="O20">
        <f t="shared" si="1"/>
        <v>204</v>
      </c>
      <c r="P20" s="1">
        <f t="shared" si="3"/>
        <v>20431182</v>
      </c>
      <c r="Q20" s="1">
        <f t="shared" si="4"/>
        <v>113991</v>
      </c>
      <c r="R20" s="7"/>
      <c r="S20" s="7"/>
      <c r="T20">
        <v>19</v>
      </c>
      <c r="U20">
        <f>IF(比較1!$C$7&lt;system!I20,"",system!I20)</f>
        <v>2</v>
      </c>
      <c r="V20" s="3">
        <f t="shared" si="2"/>
        <v>42644</v>
      </c>
      <c r="W20" s="6">
        <f>IF(U20="","",VLOOKUP(U20,system!$A$2:$B$36,2,FALSE))</f>
        <v>8.5000000000000006E-3</v>
      </c>
      <c r="X20" s="7">
        <f t="shared" si="5"/>
        <v>36111182</v>
      </c>
      <c r="Y20" s="7">
        <f>IF(U20="","",VLOOKUP(U20,system!$L$2:$Q$36,6,FALSE))</f>
        <v>103255</v>
      </c>
      <c r="Z20" s="7">
        <f t="shared" si="6"/>
        <v>25578</v>
      </c>
      <c r="AA20" s="7">
        <f t="shared" si="7"/>
        <v>77677</v>
      </c>
    </row>
    <row r="21" spans="1:28" x14ac:dyDescent="0.2">
      <c r="A21">
        <v>20</v>
      </c>
      <c r="B21">
        <f>VLOOKUP(A21,比較1!$C$11:$G$15,5,TRUE)</f>
        <v>1.55E-2</v>
      </c>
      <c r="C21">
        <f>比較1!$C$7-system!A21+1</f>
        <v>16</v>
      </c>
      <c r="D21">
        <f>VLOOKUP((A21-1)*12,比較1!$M$3:$U$422,2,FALSE)-1</f>
        <v>192</v>
      </c>
      <c r="E21" s="1">
        <f>ROUNDDOWN(VLOOKUP((A21-1)*12,比較1!$M$3:$U$422,6,FALSE)-VLOOKUP((A21-1)*12,比較1!$M$3:$U$422,9,FALSE),0)</f>
        <v>19372468</v>
      </c>
      <c r="F21" s="1">
        <f t="shared" si="0"/>
        <v>113991</v>
      </c>
      <c r="I21">
        <f t="shared" si="8"/>
        <v>2</v>
      </c>
      <c r="L21">
        <v>20</v>
      </c>
      <c r="M21">
        <f>VLOOKUP(L21,比較1!$C$11:$G$13,5,TRUE)</f>
        <v>1.55E-2</v>
      </c>
      <c r="N21">
        <f>比較1!$C$7-system!L21+1</f>
        <v>16</v>
      </c>
      <c r="O21">
        <f t="shared" si="1"/>
        <v>192</v>
      </c>
      <c r="P21" s="1">
        <f t="shared" si="3"/>
        <v>19372468</v>
      </c>
      <c r="Q21" s="1">
        <f t="shared" si="4"/>
        <v>113991</v>
      </c>
      <c r="R21" s="7"/>
      <c r="S21" s="7"/>
      <c r="T21">
        <v>20</v>
      </c>
      <c r="U21">
        <f>IF(比較1!$C$7&lt;system!I21,"",system!I21)</f>
        <v>2</v>
      </c>
      <c r="V21" s="3">
        <f t="shared" si="2"/>
        <v>42675</v>
      </c>
      <c r="W21" s="6">
        <f>IF(U21="","",VLOOKUP(U21,system!$A$2:$B$36,2,FALSE))</f>
        <v>8.5000000000000006E-3</v>
      </c>
      <c r="X21" s="7">
        <f t="shared" si="5"/>
        <v>36033505</v>
      </c>
      <c r="Y21" s="7">
        <f>IF(U21="","",VLOOKUP(U21,system!$L$2:$Q$36,6,FALSE))</f>
        <v>103255</v>
      </c>
      <c r="Z21" s="7">
        <f t="shared" si="6"/>
        <v>25523</v>
      </c>
      <c r="AA21" s="7">
        <f t="shared" si="7"/>
        <v>77732</v>
      </c>
    </row>
    <row r="22" spans="1:28" x14ac:dyDescent="0.2">
      <c r="A22">
        <v>21</v>
      </c>
      <c r="B22">
        <f>VLOOKUP(A22,比較1!$C$11:$G$15,5,TRUE)</f>
        <v>1.8499999999999999E-2</v>
      </c>
      <c r="C22">
        <f>比較1!$C$7-system!A22+1</f>
        <v>15</v>
      </c>
      <c r="D22">
        <f>VLOOKUP((A22-1)*12,比較1!$M$3:$U$422,2,FALSE)-1</f>
        <v>180</v>
      </c>
      <c r="E22" s="1">
        <f>ROUNDDOWN(VLOOKUP((A22-1)*12,比較1!$M$3:$U$422,6,FALSE)-VLOOKUP((A22-1)*12,比較1!$M$3:$U$422,9,FALSE),0)</f>
        <v>18297226</v>
      </c>
      <c r="F22" s="1">
        <f t="shared" si="0"/>
        <v>116484</v>
      </c>
      <c r="I22">
        <f t="shared" si="8"/>
        <v>2</v>
      </c>
      <c r="L22">
        <v>21</v>
      </c>
      <c r="M22">
        <f>VLOOKUP(L22,比較1!$C$11:$G$13,5,TRUE)</f>
        <v>1.8499999999999999E-2</v>
      </c>
      <c r="N22">
        <f>比較1!$C$7-system!L22+1</f>
        <v>15</v>
      </c>
      <c r="O22">
        <f t="shared" si="1"/>
        <v>180</v>
      </c>
      <c r="P22" s="1">
        <f t="shared" si="3"/>
        <v>18297226</v>
      </c>
      <c r="Q22" s="1">
        <f t="shared" si="4"/>
        <v>116484</v>
      </c>
      <c r="R22" s="7"/>
      <c r="S22" s="7"/>
      <c r="T22">
        <v>21</v>
      </c>
      <c r="U22">
        <f>IF(比較1!$C$7&lt;system!I22,"",system!I22)</f>
        <v>2</v>
      </c>
      <c r="V22" s="3">
        <f t="shared" si="2"/>
        <v>42705</v>
      </c>
      <c r="W22" s="6">
        <f>IF(U22="","",VLOOKUP(U22,system!$A$2:$B$36,2,FALSE))</f>
        <v>8.5000000000000006E-3</v>
      </c>
      <c r="X22" s="7">
        <f t="shared" si="5"/>
        <v>35955773</v>
      </c>
      <c r="Y22" s="7">
        <f>IF(U22="","",VLOOKUP(U22,system!$L$2:$Q$36,6,FALSE))</f>
        <v>103255</v>
      </c>
      <c r="Z22" s="7">
        <f t="shared" si="6"/>
        <v>25468</v>
      </c>
      <c r="AA22" s="7">
        <f t="shared" si="7"/>
        <v>77787</v>
      </c>
    </row>
    <row r="23" spans="1:28" x14ac:dyDescent="0.2">
      <c r="A23">
        <v>22</v>
      </c>
      <c r="B23">
        <f>VLOOKUP(A23,比較1!$C$11:$G$15,5,TRUE)</f>
        <v>1.8499999999999999E-2</v>
      </c>
      <c r="C23">
        <f>比較1!$C$7-system!A23+1</f>
        <v>14</v>
      </c>
      <c r="D23">
        <f>VLOOKUP((A23-1)*12,比較1!$M$3:$U$422,2,FALSE)-1</f>
        <v>168</v>
      </c>
      <c r="E23" s="1">
        <f>ROUNDDOWN(VLOOKUP((A23-1)*12,比較1!$M$3:$U$422,6,FALSE)-VLOOKUP((A23-1)*12,比較1!$M$3:$U$422,9,FALSE),0)</f>
        <v>17228882</v>
      </c>
      <c r="F23" s="1">
        <f t="shared" si="0"/>
        <v>116484</v>
      </c>
      <c r="I23">
        <f t="shared" si="8"/>
        <v>2</v>
      </c>
      <c r="L23">
        <v>22</v>
      </c>
      <c r="M23">
        <f>VLOOKUP(L23,比較1!$C$11:$G$13,5,TRUE)</f>
        <v>1.8499999999999999E-2</v>
      </c>
      <c r="N23">
        <f>比較1!$C$7-system!L23+1</f>
        <v>14</v>
      </c>
      <c r="O23">
        <f t="shared" si="1"/>
        <v>168</v>
      </c>
      <c r="P23" s="1">
        <f t="shared" si="3"/>
        <v>17228882</v>
      </c>
      <c r="Q23" s="1">
        <f t="shared" si="4"/>
        <v>116484</v>
      </c>
      <c r="R23" s="7"/>
      <c r="S23" s="7"/>
      <c r="T23">
        <v>22</v>
      </c>
      <c r="U23">
        <f>IF(比較1!$C$7&lt;system!I23,"",system!I23)</f>
        <v>2</v>
      </c>
      <c r="V23" s="3">
        <f t="shared" si="2"/>
        <v>42736</v>
      </c>
      <c r="W23" s="6">
        <f>IF(U23="","",VLOOKUP(U23,system!$A$2:$B$36,2,FALSE))</f>
        <v>8.5000000000000006E-3</v>
      </c>
      <c r="X23" s="7">
        <f t="shared" si="5"/>
        <v>35877986</v>
      </c>
      <c r="Y23" s="7">
        <f>IF(U23="","",VLOOKUP(U23,system!$L$2:$Q$36,6,FALSE))</f>
        <v>103255</v>
      </c>
      <c r="Z23" s="7">
        <f t="shared" si="6"/>
        <v>25413</v>
      </c>
      <c r="AA23" s="7">
        <f t="shared" si="7"/>
        <v>77842</v>
      </c>
    </row>
    <row r="24" spans="1:28" x14ac:dyDescent="0.2">
      <c r="A24">
        <v>23</v>
      </c>
      <c r="B24">
        <f>VLOOKUP(A24,比較1!$C$11:$G$15,5,TRUE)</f>
        <v>1.8499999999999999E-2</v>
      </c>
      <c r="C24">
        <f>比較1!$C$7-system!A24+1</f>
        <v>13</v>
      </c>
      <c r="D24">
        <f>VLOOKUP((A24-1)*12,比較1!$M$3:$U$422,2,FALSE)-1</f>
        <v>156</v>
      </c>
      <c r="E24" s="1">
        <f>ROUNDDOWN(VLOOKUP((A24-1)*12,比較1!$M$3:$U$422,6,FALSE)-VLOOKUP((A24-1)*12,比較1!$M$3:$U$422,9,FALSE),0)</f>
        <v>16140606</v>
      </c>
      <c r="F24" s="1">
        <f t="shared" si="0"/>
        <v>116484</v>
      </c>
      <c r="I24">
        <f t="shared" si="8"/>
        <v>2</v>
      </c>
      <c r="L24">
        <v>23</v>
      </c>
      <c r="M24">
        <f>VLOOKUP(L24,比較1!$C$11:$G$13,5,TRUE)</f>
        <v>1.8499999999999999E-2</v>
      </c>
      <c r="N24">
        <f>比較1!$C$7-system!L24+1</f>
        <v>13</v>
      </c>
      <c r="O24">
        <f t="shared" si="1"/>
        <v>156</v>
      </c>
      <c r="P24" s="1">
        <f t="shared" si="3"/>
        <v>16140606</v>
      </c>
      <c r="Q24" s="1">
        <f t="shared" si="4"/>
        <v>116484</v>
      </c>
      <c r="R24" s="7"/>
      <c r="S24" s="7"/>
      <c r="T24">
        <v>23</v>
      </c>
      <c r="U24">
        <f>IF(比較1!$C$7&lt;system!I24,"",system!I24)</f>
        <v>2</v>
      </c>
      <c r="V24" s="3">
        <f t="shared" si="2"/>
        <v>42767</v>
      </c>
      <c r="W24" s="6">
        <f>IF(U24="","",VLOOKUP(U24,system!$A$2:$B$36,2,FALSE))</f>
        <v>8.5000000000000006E-3</v>
      </c>
      <c r="X24" s="7">
        <f t="shared" si="5"/>
        <v>35800144</v>
      </c>
      <c r="Y24" s="7">
        <f>IF(U24="","",VLOOKUP(U24,system!$L$2:$Q$36,6,FALSE))</f>
        <v>103255</v>
      </c>
      <c r="Z24" s="7">
        <f t="shared" si="6"/>
        <v>25358</v>
      </c>
      <c r="AA24" s="7">
        <f t="shared" si="7"/>
        <v>77897</v>
      </c>
    </row>
    <row r="25" spans="1:28" x14ac:dyDescent="0.2">
      <c r="A25">
        <v>24</v>
      </c>
      <c r="B25">
        <f>VLOOKUP(A25,比較1!$C$11:$G$15,5,TRUE)</f>
        <v>1.8499999999999999E-2</v>
      </c>
      <c r="C25">
        <f>比較1!$C$7-system!A25+1</f>
        <v>12</v>
      </c>
      <c r="D25">
        <f>VLOOKUP((A25-1)*12,比較1!$M$3:$U$422,2,FALSE)-1</f>
        <v>144</v>
      </c>
      <c r="E25" s="1">
        <f>ROUNDDOWN(VLOOKUP((A25-1)*12,比較1!$M$3:$U$422,6,FALSE)-VLOOKUP((A25-1)*12,比較1!$M$3:$U$422,9,FALSE),0)</f>
        <v>15032026</v>
      </c>
      <c r="F25" s="1">
        <f t="shared" si="0"/>
        <v>116484</v>
      </c>
      <c r="I25">
        <f t="shared" si="8"/>
        <v>2</v>
      </c>
      <c r="L25">
        <v>24</v>
      </c>
      <c r="M25">
        <f>VLOOKUP(L25,比較1!$C$11:$G$13,5,TRUE)</f>
        <v>1.8499999999999999E-2</v>
      </c>
      <c r="N25">
        <f>比較1!$C$7-system!L25+1</f>
        <v>12</v>
      </c>
      <c r="O25">
        <f t="shared" si="1"/>
        <v>144</v>
      </c>
      <c r="P25" s="1">
        <f t="shared" si="3"/>
        <v>15032026</v>
      </c>
      <c r="Q25" s="1">
        <f t="shared" si="4"/>
        <v>116484</v>
      </c>
      <c r="R25" s="7"/>
      <c r="S25" s="7"/>
      <c r="T25">
        <v>24</v>
      </c>
      <c r="U25">
        <f>IF(比較1!$C$7&lt;system!I25,"",system!I25)</f>
        <v>2</v>
      </c>
      <c r="V25" s="3">
        <f t="shared" si="2"/>
        <v>42795</v>
      </c>
      <c r="W25" s="6">
        <f>IF(U25="","",VLOOKUP(U25,system!$A$2:$B$36,2,FALSE))</f>
        <v>8.5000000000000006E-3</v>
      </c>
      <c r="X25" s="7">
        <f t="shared" si="5"/>
        <v>35722247</v>
      </c>
      <c r="Y25" s="7">
        <f>IF(U25="","",VLOOKUP(U25,system!$L$2:$Q$36,6,FALSE))</f>
        <v>103255</v>
      </c>
      <c r="Z25" s="7">
        <f t="shared" si="6"/>
        <v>25303</v>
      </c>
      <c r="AA25" s="7">
        <f t="shared" si="7"/>
        <v>77952</v>
      </c>
    </row>
    <row r="26" spans="1:28" x14ac:dyDescent="0.2">
      <c r="A26">
        <v>25</v>
      </c>
      <c r="B26">
        <f>VLOOKUP(A26,比較1!$C$11:$G$15,5,TRUE)</f>
        <v>1.8499999999999999E-2</v>
      </c>
      <c r="C26">
        <f>比較1!$C$7-system!A26+1</f>
        <v>11</v>
      </c>
      <c r="D26">
        <f>VLOOKUP((A26-1)*12,比較1!$M$3:$U$422,2,FALSE)-1</f>
        <v>132</v>
      </c>
      <c r="E26" s="1">
        <f>ROUNDDOWN(VLOOKUP((A26-1)*12,比較1!$M$3:$U$422,6,FALSE)-VLOOKUP((A26-1)*12,比較1!$M$3:$U$422,9,FALSE),0)</f>
        <v>13902760</v>
      </c>
      <c r="F26" s="1">
        <f t="shared" si="0"/>
        <v>116484</v>
      </c>
      <c r="I26">
        <f t="shared" si="8"/>
        <v>3</v>
      </c>
      <c r="L26">
        <v>25</v>
      </c>
      <c r="M26">
        <f>VLOOKUP(L26,比較1!$C$11:$G$13,5,TRUE)</f>
        <v>1.8499999999999999E-2</v>
      </c>
      <c r="N26">
        <f>比較1!$C$7-system!L26+1</f>
        <v>11</v>
      </c>
      <c r="O26">
        <f t="shared" si="1"/>
        <v>132</v>
      </c>
      <c r="P26" s="1">
        <f t="shared" si="3"/>
        <v>13902760</v>
      </c>
      <c r="Q26" s="1">
        <f t="shared" si="4"/>
        <v>116484</v>
      </c>
      <c r="R26" s="7"/>
      <c r="S26" s="7"/>
      <c r="T26">
        <v>25</v>
      </c>
      <c r="U26">
        <f>IF(比較1!$C$7&lt;system!I26,"",system!I26)</f>
        <v>3</v>
      </c>
      <c r="V26" s="3">
        <f t="shared" si="2"/>
        <v>42826</v>
      </c>
      <c r="W26" s="6">
        <f>IF(U26="","",VLOOKUP(U26,system!$A$2:$B$36,2,FALSE))</f>
        <v>8.5000000000000006E-3</v>
      </c>
      <c r="X26" s="7">
        <f t="shared" si="5"/>
        <v>35644295</v>
      </c>
      <c r="Y26" s="7">
        <f>IF(U26="","",VLOOKUP(U26,system!$L$2:$Q$36,6,FALSE))</f>
        <v>103255</v>
      </c>
      <c r="Z26" s="7">
        <f t="shared" si="6"/>
        <v>25248</v>
      </c>
      <c r="AA26" s="7">
        <f t="shared" si="7"/>
        <v>78007</v>
      </c>
      <c r="AB26">
        <f>IF(X26="","",ROUND(system!$AJ$5/100*X26,-2))</f>
        <v>195000</v>
      </c>
    </row>
    <row r="27" spans="1:28" x14ac:dyDescent="0.2">
      <c r="A27">
        <v>26</v>
      </c>
      <c r="B27">
        <f>VLOOKUP(A27,比較1!$C$11:$G$15,5,TRUE)</f>
        <v>1.8499999999999999E-2</v>
      </c>
      <c r="C27">
        <f>比較1!$C$7-system!A27+1</f>
        <v>10</v>
      </c>
      <c r="D27">
        <f>VLOOKUP((A27-1)*12,比較1!$M$3:$U$422,2,FALSE)-1</f>
        <v>120</v>
      </c>
      <c r="E27" s="1">
        <f>ROUNDDOWN(VLOOKUP((A27-1)*12,比較1!$M$3:$U$422,6,FALSE)-VLOOKUP((A27-1)*12,比較1!$M$3:$U$422,9,FALSE),0)</f>
        <v>12752425</v>
      </c>
      <c r="F27" s="1">
        <f t="shared" si="0"/>
        <v>116484</v>
      </c>
      <c r="I27">
        <f t="shared" si="8"/>
        <v>3</v>
      </c>
      <c r="L27">
        <v>26</v>
      </c>
      <c r="M27">
        <f>VLOOKUP(L27,比較1!$C$11:$G$13,5,TRUE)</f>
        <v>1.8499999999999999E-2</v>
      </c>
      <c r="N27">
        <f>比較1!$C$7-system!L27+1</f>
        <v>10</v>
      </c>
      <c r="O27">
        <f t="shared" si="1"/>
        <v>120</v>
      </c>
      <c r="P27" s="1">
        <f t="shared" si="3"/>
        <v>12752425</v>
      </c>
      <c r="Q27" s="1">
        <f t="shared" si="4"/>
        <v>116484</v>
      </c>
      <c r="R27" s="7"/>
      <c r="S27" s="7"/>
      <c r="T27">
        <v>26</v>
      </c>
      <c r="U27">
        <f>IF(比較1!$C$7&lt;system!I27,"",system!I27)</f>
        <v>3</v>
      </c>
      <c r="V27" s="3">
        <f t="shared" si="2"/>
        <v>42856</v>
      </c>
      <c r="W27" s="6">
        <f>IF(U27="","",VLOOKUP(U27,system!$A$2:$B$36,2,FALSE))</f>
        <v>8.5000000000000006E-3</v>
      </c>
      <c r="X27" s="7">
        <f t="shared" si="5"/>
        <v>35566288</v>
      </c>
      <c r="Y27" s="7">
        <f>IF(U27="","",VLOOKUP(U27,system!$L$2:$Q$36,6,FALSE))</f>
        <v>103255</v>
      </c>
      <c r="Z27" s="7">
        <f t="shared" si="6"/>
        <v>25192</v>
      </c>
      <c r="AA27" s="7">
        <f t="shared" si="7"/>
        <v>78063</v>
      </c>
    </row>
    <row r="28" spans="1:28" x14ac:dyDescent="0.2">
      <c r="A28">
        <v>27</v>
      </c>
      <c r="B28">
        <f>VLOOKUP(A28,比較1!$C$11:$G$15,5,TRUE)</f>
        <v>1.8499999999999999E-2</v>
      </c>
      <c r="C28">
        <f>比較1!$C$7-system!A28+1</f>
        <v>9</v>
      </c>
      <c r="D28">
        <f>VLOOKUP((A28-1)*12,比較1!$M$3:$U$422,2,FALSE)-1</f>
        <v>108</v>
      </c>
      <c r="E28" s="1">
        <f>ROUNDDOWN(VLOOKUP((A28-1)*12,比較1!$M$3:$U$422,6,FALSE)-VLOOKUP((A28-1)*12,比較1!$M$3:$U$422,9,FALSE),0)</f>
        <v>11580628</v>
      </c>
      <c r="F28" s="1">
        <f t="shared" si="0"/>
        <v>116484</v>
      </c>
      <c r="I28">
        <f t="shared" si="8"/>
        <v>3</v>
      </c>
      <c r="L28">
        <v>27</v>
      </c>
      <c r="M28">
        <f>VLOOKUP(L28,比較1!$C$11:$G$13,5,TRUE)</f>
        <v>1.8499999999999999E-2</v>
      </c>
      <c r="N28">
        <f>比較1!$C$7-system!L28+1</f>
        <v>9</v>
      </c>
      <c r="O28">
        <f t="shared" si="1"/>
        <v>108</v>
      </c>
      <c r="P28" s="1">
        <f t="shared" si="3"/>
        <v>11580628</v>
      </c>
      <c r="Q28" s="1">
        <f t="shared" si="4"/>
        <v>116484</v>
      </c>
      <c r="R28" s="7"/>
      <c r="S28" s="7"/>
      <c r="T28">
        <v>27</v>
      </c>
      <c r="U28">
        <f>IF(比較1!$C$7&lt;system!I28,"",system!I28)</f>
        <v>3</v>
      </c>
      <c r="V28" s="3">
        <f t="shared" si="2"/>
        <v>42887</v>
      </c>
      <c r="W28" s="6">
        <f>IF(U28="","",VLOOKUP(U28,system!$A$2:$B$36,2,FALSE))</f>
        <v>8.5000000000000006E-3</v>
      </c>
      <c r="X28" s="7">
        <f t="shared" si="5"/>
        <v>35488225</v>
      </c>
      <c r="Y28" s="7">
        <f>IF(U28="","",VLOOKUP(U28,system!$L$2:$Q$36,6,FALSE))</f>
        <v>103255</v>
      </c>
      <c r="Z28" s="7">
        <f t="shared" si="6"/>
        <v>25137</v>
      </c>
      <c r="AA28" s="7">
        <f t="shared" si="7"/>
        <v>78118</v>
      </c>
    </row>
    <row r="29" spans="1:28" x14ac:dyDescent="0.2">
      <c r="A29">
        <v>28</v>
      </c>
      <c r="B29">
        <f>VLOOKUP(A29,比較1!$C$11:$G$15,5,TRUE)</f>
        <v>1.8499999999999999E-2</v>
      </c>
      <c r="C29">
        <f>比較1!$C$7-system!A29+1</f>
        <v>8</v>
      </c>
      <c r="D29">
        <f>VLOOKUP((A29-1)*12,比較1!$M$3:$U$422,2,FALSE)-1</f>
        <v>96</v>
      </c>
      <c r="E29" s="1">
        <f>ROUNDDOWN(VLOOKUP((A29-1)*12,比較1!$M$3:$U$422,6,FALSE)-VLOOKUP((A29-1)*12,比較1!$M$3:$U$422,9,FALSE),0)</f>
        <v>10386968</v>
      </c>
      <c r="F29" s="1">
        <f t="shared" si="0"/>
        <v>116484</v>
      </c>
      <c r="I29">
        <f t="shared" si="8"/>
        <v>3</v>
      </c>
      <c r="L29">
        <v>28</v>
      </c>
      <c r="M29">
        <f>VLOOKUP(L29,比較1!$C$11:$G$13,5,TRUE)</f>
        <v>1.8499999999999999E-2</v>
      </c>
      <c r="N29">
        <f>比較1!$C$7-system!L29+1</f>
        <v>8</v>
      </c>
      <c r="O29">
        <f t="shared" si="1"/>
        <v>96</v>
      </c>
      <c r="P29" s="1">
        <f t="shared" si="3"/>
        <v>10386968</v>
      </c>
      <c r="Q29" s="1">
        <f t="shared" si="4"/>
        <v>116484</v>
      </c>
      <c r="R29" s="7"/>
      <c r="S29" s="7"/>
      <c r="T29">
        <v>28</v>
      </c>
      <c r="U29">
        <f>IF(比較1!$C$7&lt;system!I29,"",system!I29)</f>
        <v>3</v>
      </c>
      <c r="V29" s="3">
        <f t="shared" si="2"/>
        <v>42917</v>
      </c>
      <c r="W29" s="6">
        <f>IF(U29="","",VLOOKUP(U29,system!$A$2:$B$36,2,FALSE))</f>
        <v>8.5000000000000006E-3</v>
      </c>
      <c r="X29" s="7">
        <f t="shared" si="5"/>
        <v>35410107</v>
      </c>
      <c r="Y29" s="7">
        <f>IF(U29="","",VLOOKUP(U29,system!$L$2:$Q$36,6,FALSE))</f>
        <v>103255</v>
      </c>
      <c r="Z29" s="7">
        <f t="shared" si="6"/>
        <v>25082</v>
      </c>
      <c r="AA29" s="7">
        <f t="shared" si="7"/>
        <v>78173</v>
      </c>
    </row>
    <row r="30" spans="1:28" x14ac:dyDescent="0.2">
      <c r="A30">
        <v>29</v>
      </c>
      <c r="B30">
        <f>VLOOKUP(A30,比較1!$C$11:$G$15,5,TRUE)</f>
        <v>1.8499999999999999E-2</v>
      </c>
      <c r="C30">
        <f>比較1!$C$7-system!A30+1</f>
        <v>7</v>
      </c>
      <c r="D30">
        <f>VLOOKUP((A30-1)*12,比較1!$M$3:$U$422,2,FALSE)-1</f>
        <v>84</v>
      </c>
      <c r="E30" s="1">
        <f>ROUNDDOWN(VLOOKUP((A30-1)*12,比較1!$M$3:$U$422,6,FALSE)-VLOOKUP((A30-1)*12,比較1!$M$3:$U$422,9,FALSE),0)</f>
        <v>9171038</v>
      </c>
      <c r="F30" s="1">
        <f t="shared" si="0"/>
        <v>116484</v>
      </c>
      <c r="I30">
        <f t="shared" si="8"/>
        <v>3</v>
      </c>
      <c r="L30">
        <v>29</v>
      </c>
      <c r="M30">
        <f>VLOOKUP(L30,比較1!$C$11:$G$13,5,TRUE)</f>
        <v>1.8499999999999999E-2</v>
      </c>
      <c r="N30">
        <f>比較1!$C$7-system!L30+1</f>
        <v>7</v>
      </c>
      <c r="O30">
        <f t="shared" si="1"/>
        <v>84</v>
      </c>
      <c r="P30" s="1">
        <f t="shared" si="3"/>
        <v>9171038</v>
      </c>
      <c r="Q30" s="1">
        <f t="shared" si="4"/>
        <v>116484</v>
      </c>
      <c r="R30" s="7"/>
      <c r="S30" s="7"/>
      <c r="T30">
        <v>29</v>
      </c>
      <c r="U30">
        <f>IF(比較1!$C$7&lt;system!I30,"",system!I30)</f>
        <v>3</v>
      </c>
      <c r="V30" s="3">
        <f t="shared" si="2"/>
        <v>42948</v>
      </c>
      <c r="W30" s="6">
        <f>IF(U30="","",VLOOKUP(U30,system!$A$2:$B$36,2,FALSE))</f>
        <v>8.5000000000000006E-3</v>
      </c>
      <c r="X30" s="7">
        <f t="shared" si="5"/>
        <v>35331934</v>
      </c>
      <c r="Y30" s="7">
        <f>IF(U30="","",VLOOKUP(U30,system!$L$2:$Q$36,6,FALSE))</f>
        <v>103255</v>
      </c>
      <c r="Z30" s="7">
        <f t="shared" si="6"/>
        <v>25026</v>
      </c>
      <c r="AA30" s="7">
        <f t="shared" si="7"/>
        <v>78229</v>
      </c>
    </row>
    <row r="31" spans="1:28" x14ac:dyDescent="0.2">
      <c r="A31">
        <v>30</v>
      </c>
      <c r="B31">
        <f>VLOOKUP(A31,比較1!$C$11:$G$15,5,TRUE)</f>
        <v>1.8499999999999999E-2</v>
      </c>
      <c r="C31">
        <f>比較1!$C$7-system!A31+1</f>
        <v>6</v>
      </c>
      <c r="D31">
        <f>VLOOKUP((A31-1)*12,比較1!$M$3:$U$422,2,FALSE)-1</f>
        <v>72</v>
      </c>
      <c r="E31" s="1">
        <f>ROUNDDOWN(VLOOKUP((A31-1)*12,比較1!$M$3:$U$422,6,FALSE)-VLOOKUP((A31-1)*12,比較1!$M$3:$U$422,9,FALSE),0)</f>
        <v>7932420</v>
      </c>
      <c r="F31" s="1">
        <f t="shared" si="0"/>
        <v>116484</v>
      </c>
      <c r="I31">
        <f t="shared" si="8"/>
        <v>3</v>
      </c>
      <c r="L31">
        <v>30</v>
      </c>
      <c r="M31">
        <f>VLOOKUP(L31,比較1!$C$11:$G$13,5,TRUE)</f>
        <v>1.8499999999999999E-2</v>
      </c>
      <c r="N31">
        <f>比較1!$C$7-system!L31+1</f>
        <v>6</v>
      </c>
      <c r="O31">
        <f t="shared" si="1"/>
        <v>72</v>
      </c>
      <c r="P31" s="1">
        <f t="shared" si="3"/>
        <v>7932420</v>
      </c>
      <c r="Q31" s="1">
        <f t="shared" si="4"/>
        <v>116484</v>
      </c>
      <c r="R31" s="7"/>
      <c r="S31" s="7"/>
      <c r="T31">
        <v>30</v>
      </c>
      <c r="U31">
        <f>IF(比較1!$C$7&lt;system!I31,"",system!I31)</f>
        <v>3</v>
      </c>
      <c r="V31" s="3">
        <f t="shared" si="2"/>
        <v>42979</v>
      </c>
      <c r="W31" s="6">
        <f>IF(U31="","",VLOOKUP(U31,system!$A$2:$B$36,2,FALSE))</f>
        <v>8.5000000000000006E-3</v>
      </c>
      <c r="X31" s="7">
        <f t="shared" si="5"/>
        <v>35253705</v>
      </c>
      <c r="Y31" s="7">
        <f>IF(U31="","",VLOOKUP(U31,system!$L$2:$Q$36,6,FALSE))</f>
        <v>103255</v>
      </c>
      <c r="Z31" s="7">
        <f t="shared" si="6"/>
        <v>24971</v>
      </c>
      <c r="AA31" s="7">
        <f t="shared" si="7"/>
        <v>78284</v>
      </c>
    </row>
    <row r="32" spans="1:28" x14ac:dyDescent="0.2">
      <c r="A32">
        <v>31</v>
      </c>
      <c r="B32">
        <f>VLOOKUP(A32,比較1!$C$11:$G$15,5,TRUE)</f>
        <v>1.8499999999999999E-2</v>
      </c>
      <c r="C32">
        <f>比較1!$C$7-system!A32+1</f>
        <v>5</v>
      </c>
      <c r="D32">
        <f>VLOOKUP((A32-1)*12,比較1!$M$3:$U$422,2,FALSE)-1</f>
        <v>60</v>
      </c>
      <c r="E32" s="1">
        <f>ROUNDDOWN(VLOOKUP((A32-1)*12,比較1!$M$3:$U$422,6,FALSE)-VLOOKUP((A32-1)*12,比較1!$M$3:$U$422,9,FALSE),0)</f>
        <v>6670694</v>
      </c>
      <c r="F32" s="1">
        <f t="shared" si="0"/>
        <v>116485</v>
      </c>
      <c r="I32">
        <f t="shared" si="8"/>
        <v>3</v>
      </c>
      <c r="L32">
        <v>31</v>
      </c>
      <c r="M32">
        <f>VLOOKUP(L32,比較1!$C$11:$G$13,5,TRUE)</f>
        <v>1.8499999999999999E-2</v>
      </c>
      <c r="N32">
        <f>比較1!$C$7-system!L32+1</f>
        <v>5</v>
      </c>
      <c r="O32">
        <f t="shared" si="1"/>
        <v>60</v>
      </c>
      <c r="P32" s="1">
        <f t="shared" si="3"/>
        <v>6670694</v>
      </c>
      <c r="Q32" s="1">
        <f t="shared" si="4"/>
        <v>116485</v>
      </c>
      <c r="R32" s="7"/>
      <c r="S32" s="7"/>
      <c r="T32">
        <v>31</v>
      </c>
      <c r="U32">
        <f>IF(比較1!$C$7&lt;system!I32,"",system!I32)</f>
        <v>3</v>
      </c>
      <c r="V32" s="3">
        <f t="shared" si="2"/>
        <v>43009</v>
      </c>
      <c r="W32" s="6">
        <f>IF(U32="","",VLOOKUP(U32,system!$A$2:$B$36,2,FALSE))</f>
        <v>8.5000000000000006E-3</v>
      </c>
      <c r="X32" s="7">
        <f t="shared" si="5"/>
        <v>35175421</v>
      </c>
      <c r="Y32" s="7">
        <f>IF(U32="","",VLOOKUP(U32,system!$L$2:$Q$36,6,FALSE))</f>
        <v>103255</v>
      </c>
      <c r="Z32" s="7">
        <f t="shared" si="6"/>
        <v>24915</v>
      </c>
      <c r="AA32" s="7">
        <f t="shared" si="7"/>
        <v>78340</v>
      </c>
    </row>
    <row r="33" spans="1:28" x14ac:dyDescent="0.2">
      <c r="A33">
        <v>32</v>
      </c>
      <c r="B33">
        <f>VLOOKUP(A33,比較1!$C$11:$G$15,5,TRUE)</f>
        <v>1.8499999999999999E-2</v>
      </c>
      <c r="C33">
        <f>比較1!$C$7-system!A33+1</f>
        <v>4</v>
      </c>
      <c r="D33">
        <f>VLOOKUP((A33-1)*12,比較1!$M$3:$U$422,2,FALSE)-1</f>
        <v>48</v>
      </c>
      <c r="E33" s="1">
        <f>ROUNDDOWN(VLOOKUP((A33-1)*12,比較1!$M$3:$U$422,6,FALSE)-VLOOKUP((A33-1)*12,比較1!$M$3:$U$422,9,FALSE),0)</f>
        <v>5385415</v>
      </c>
      <c r="F33" s="1">
        <f t="shared" si="0"/>
        <v>116485</v>
      </c>
      <c r="I33">
        <f t="shared" si="8"/>
        <v>3</v>
      </c>
      <c r="L33">
        <v>32</v>
      </c>
      <c r="M33">
        <f>VLOOKUP(L33,比較1!$C$11:$G$13,5,TRUE)</f>
        <v>1.8499999999999999E-2</v>
      </c>
      <c r="N33">
        <f>比較1!$C$7-system!L33+1</f>
        <v>4</v>
      </c>
      <c r="O33">
        <f t="shared" si="1"/>
        <v>48</v>
      </c>
      <c r="P33" s="1">
        <f t="shared" si="3"/>
        <v>5385415</v>
      </c>
      <c r="Q33" s="1">
        <f t="shared" si="4"/>
        <v>116485</v>
      </c>
      <c r="R33" s="7"/>
      <c r="S33" s="7"/>
      <c r="T33">
        <v>32</v>
      </c>
      <c r="U33">
        <f>IF(比較1!$C$7&lt;system!I33,"",system!I33)</f>
        <v>3</v>
      </c>
      <c r="V33" s="3">
        <f t="shared" si="2"/>
        <v>43040</v>
      </c>
      <c r="W33" s="6">
        <f>IF(U33="","",VLOOKUP(U33,system!$A$2:$B$36,2,FALSE))</f>
        <v>8.5000000000000006E-3</v>
      </c>
      <c r="X33" s="7">
        <f t="shared" si="5"/>
        <v>35097081</v>
      </c>
      <c r="Y33" s="7">
        <f>IF(U33="","",VLOOKUP(U33,system!$L$2:$Q$36,6,FALSE))</f>
        <v>103255</v>
      </c>
      <c r="Z33" s="7">
        <f t="shared" si="6"/>
        <v>24860</v>
      </c>
      <c r="AA33" s="7">
        <f t="shared" si="7"/>
        <v>78395</v>
      </c>
    </row>
    <row r="34" spans="1:28" x14ac:dyDescent="0.2">
      <c r="A34">
        <v>33</v>
      </c>
      <c r="B34">
        <f>VLOOKUP(A34,比較1!$C$11:$G$15,5,TRUE)</f>
        <v>1.8499999999999999E-2</v>
      </c>
      <c r="C34">
        <f>比較1!$C$7-system!A34+1</f>
        <v>3</v>
      </c>
      <c r="D34">
        <f>VLOOKUP((A34-1)*12,比較1!$M$3:$U$422,2,FALSE)-1</f>
        <v>36</v>
      </c>
      <c r="E34" s="1">
        <f>ROUNDDOWN(VLOOKUP((A34-1)*12,比較1!$M$3:$U$422,6,FALSE)-VLOOKUP((A34-1)*12,比較1!$M$3:$U$422,9,FALSE),0)</f>
        <v>4076155</v>
      </c>
      <c r="F34" s="1">
        <f t="shared" si="0"/>
        <v>116484</v>
      </c>
      <c r="I34">
        <f t="shared" si="8"/>
        <v>3</v>
      </c>
      <c r="L34">
        <v>33</v>
      </c>
      <c r="M34">
        <f>VLOOKUP(L34,比較1!$C$11:$G$13,5,TRUE)</f>
        <v>1.8499999999999999E-2</v>
      </c>
      <c r="N34">
        <f>比較1!$C$7-system!L34+1</f>
        <v>3</v>
      </c>
      <c r="O34">
        <f t="shared" si="1"/>
        <v>36</v>
      </c>
      <c r="P34" s="1">
        <f t="shared" si="3"/>
        <v>4076155</v>
      </c>
      <c r="Q34" s="1">
        <f t="shared" si="4"/>
        <v>116484</v>
      </c>
      <c r="R34" s="7"/>
      <c r="S34" s="7"/>
      <c r="T34">
        <v>33</v>
      </c>
      <c r="U34">
        <f>IF(比較1!$C$7&lt;system!I34,"",system!I34)</f>
        <v>3</v>
      </c>
      <c r="V34" s="3">
        <f t="shared" si="2"/>
        <v>43070</v>
      </c>
      <c r="W34" s="6">
        <f>IF(U34="","",VLOOKUP(U34,system!$A$2:$B$36,2,FALSE))</f>
        <v>8.5000000000000006E-3</v>
      </c>
      <c r="X34" s="7">
        <f t="shared" si="5"/>
        <v>35018686</v>
      </c>
      <c r="Y34" s="7">
        <f>IF(U34="","",VLOOKUP(U34,system!$L$2:$Q$36,6,FALSE))</f>
        <v>103255</v>
      </c>
      <c r="Z34" s="7">
        <f t="shared" si="6"/>
        <v>24804</v>
      </c>
      <c r="AA34" s="7">
        <f t="shared" si="7"/>
        <v>78451</v>
      </c>
    </row>
    <row r="35" spans="1:28" x14ac:dyDescent="0.2">
      <c r="A35">
        <v>34</v>
      </c>
      <c r="B35">
        <f>VLOOKUP(A35,比較1!$C$11:$G$15,5,TRUE)</f>
        <v>1.8499999999999999E-2</v>
      </c>
      <c r="C35">
        <f>比較1!$C$7-system!A35+1</f>
        <v>2</v>
      </c>
      <c r="D35">
        <f>VLOOKUP((A35-1)*12,比較1!$M$3:$U$422,2,FALSE)-1</f>
        <v>24</v>
      </c>
      <c r="E35" s="1">
        <f>ROUNDDOWN(VLOOKUP((A35-1)*12,比較1!$M$3:$U$422,6,FALSE)-VLOOKUP((A35-1)*12,比較1!$M$3:$U$422,9,FALSE),0)</f>
        <v>2742479</v>
      </c>
      <c r="F35" s="1">
        <f t="shared" si="0"/>
        <v>116485</v>
      </c>
      <c r="I35">
        <f t="shared" si="8"/>
        <v>3</v>
      </c>
      <c r="L35">
        <v>34</v>
      </c>
      <c r="M35">
        <f>VLOOKUP(L35,比較1!$C$11:$G$13,5,TRUE)</f>
        <v>1.8499999999999999E-2</v>
      </c>
      <c r="N35">
        <f>比較1!$C$7-system!L35+1</f>
        <v>2</v>
      </c>
      <c r="O35">
        <f t="shared" si="1"/>
        <v>24</v>
      </c>
      <c r="P35" s="1">
        <f t="shared" si="3"/>
        <v>2742479</v>
      </c>
      <c r="Q35" s="1">
        <f t="shared" si="4"/>
        <v>116485</v>
      </c>
      <c r="R35" s="7"/>
      <c r="S35" s="7"/>
      <c r="T35">
        <v>34</v>
      </c>
      <c r="U35">
        <f>IF(比較1!$C$7&lt;system!I35,"",system!I35)</f>
        <v>3</v>
      </c>
      <c r="V35" s="3">
        <f t="shared" si="2"/>
        <v>43101</v>
      </c>
      <c r="W35" s="6">
        <f>IF(U35="","",VLOOKUP(U35,system!$A$2:$B$36,2,FALSE))</f>
        <v>8.5000000000000006E-3</v>
      </c>
      <c r="X35" s="7">
        <f t="shared" si="5"/>
        <v>34940235</v>
      </c>
      <c r="Y35" s="7">
        <f>IF(U35="","",VLOOKUP(U35,system!$L$2:$Q$36,6,FALSE))</f>
        <v>103255</v>
      </c>
      <c r="Z35" s="7">
        <f t="shared" si="6"/>
        <v>24749</v>
      </c>
      <c r="AA35" s="7">
        <f t="shared" si="7"/>
        <v>78506</v>
      </c>
    </row>
    <row r="36" spans="1:28" x14ac:dyDescent="0.2">
      <c r="A36">
        <v>35</v>
      </c>
      <c r="B36">
        <f>VLOOKUP(A36,比較1!$C$11:$G$15,5,TRUE)</f>
        <v>1.8499999999999999E-2</v>
      </c>
      <c r="C36">
        <f>比較1!$C$7-system!A36+1</f>
        <v>1</v>
      </c>
      <c r="D36">
        <f>VLOOKUP((A36-1)*12,比較1!$M$3:$U$422,2,FALSE)-1</f>
        <v>12</v>
      </c>
      <c r="E36" s="1">
        <f>ROUNDDOWN(VLOOKUP((A36-1)*12,比較1!$M$3:$U$422,6,FALSE)-VLOOKUP((A36-1)*12,比較1!$M$3:$U$422,9,FALSE),0)</f>
        <v>1383905</v>
      </c>
      <c r="F36" s="1">
        <f t="shared" si="0"/>
        <v>116484</v>
      </c>
      <c r="I36">
        <f t="shared" si="8"/>
        <v>3</v>
      </c>
      <c r="L36">
        <v>35</v>
      </c>
      <c r="M36">
        <f>VLOOKUP(L36,比較1!$C$11:$G$13,5,TRUE)</f>
        <v>1.8499999999999999E-2</v>
      </c>
      <c r="N36">
        <f>比較1!$C$7-system!L36+1</f>
        <v>1</v>
      </c>
      <c r="O36">
        <f t="shared" si="1"/>
        <v>12</v>
      </c>
      <c r="P36" s="1">
        <f t="shared" si="3"/>
        <v>1383905</v>
      </c>
      <c r="Q36" s="1">
        <f>ROUNDDOWN(-1*PMT(M36/12,O36,P36,0,0),0)</f>
        <v>116484</v>
      </c>
      <c r="R36" s="7"/>
      <c r="S36" s="7"/>
      <c r="T36">
        <v>35</v>
      </c>
      <c r="U36">
        <f>IF(比較1!$C$7&lt;system!I36,"",system!I36)</f>
        <v>3</v>
      </c>
      <c r="V36" s="3">
        <f t="shared" si="2"/>
        <v>43132</v>
      </c>
      <c r="W36" s="6">
        <f>IF(U36="","",VLOOKUP(U36,system!$A$2:$B$36,2,FALSE))</f>
        <v>8.5000000000000006E-3</v>
      </c>
      <c r="X36" s="7">
        <f t="shared" si="5"/>
        <v>34861729</v>
      </c>
      <c r="Y36" s="7">
        <f>IF(U36="","",VLOOKUP(U36,system!$L$2:$Q$36,6,FALSE))</f>
        <v>103255</v>
      </c>
      <c r="Z36" s="7">
        <f t="shared" si="6"/>
        <v>24693</v>
      </c>
      <c r="AA36" s="7">
        <f t="shared" si="7"/>
        <v>78562</v>
      </c>
    </row>
    <row r="37" spans="1:28" x14ac:dyDescent="0.2">
      <c r="I37">
        <f t="shared" si="8"/>
        <v>3</v>
      </c>
      <c r="O37" s="3"/>
      <c r="P37" s="6"/>
      <c r="Q37" s="7"/>
      <c r="R37" s="7"/>
      <c r="S37" s="7"/>
      <c r="T37">
        <v>36</v>
      </c>
      <c r="U37">
        <f>IF(比較1!$C$7&lt;system!I37,"",system!I37)</f>
        <v>3</v>
      </c>
      <c r="V37" s="3">
        <f t="shared" si="2"/>
        <v>43160</v>
      </c>
      <c r="W37" s="6">
        <f>IF(U37="","",VLOOKUP(U37,system!$A$2:$B$36,2,FALSE))</f>
        <v>8.5000000000000006E-3</v>
      </c>
      <c r="X37" s="7">
        <f t="shared" si="5"/>
        <v>34783167</v>
      </c>
      <c r="Y37" s="7">
        <f>IF(U37="","",VLOOKUP(U37,system!$L$2:$Q$36,6,FALSE))</f>
        <v>103255</v>
      </c>
      <c r="Z37" s="7">
        <f t="shared" si="6"/>
        <v>24638</v>
      </c>
      <c r="AA37" s="7">
        <f t="shared" si="7"/>
        <v>78617</v>
      </c>
    </row>
    <row r="38" spans="1:28" x14ac:dyDescent="0.2">
      <c r="I38">
        <f t="shared" si="8"/>
        <v>4</v>
      </c>
      <c r="O38" s="3"/>
      <c r="P38" s="6"/>
      <c r="Q38" s="7"/>
      <c r="R38" s="7"/>
      <c r="S38" s="7"/>
      <c r="T38">
        <v>37</v>
      </c>
      <c r="U38">
        <f>IF(比較1!$C$7&lt;system!I38,"",system!I38)</f>
        <v>4</v>
      </c>
      <c r="V38" s="3">
        <f t="shared" si="2"/>
        <v>43191</v>
      </c>
      <c r="W38" s="6">
        <f>IF(U38="","",VLOOKUP(U38,system!$A$2:$B$36,2,FALSE))</f>
        <v>8.5000000000000006E-3</v>
      </c>
      <c r="X38" s="7">
        <f t="shared" si="5"/>
        <v>34704550</v>
      </c>
      <c r="Y38" s="7">
        <f>IF(U38="","",VLOOKUP(U38,system!$L$2:$Q$36,6,FALSE))</f>
        <v>103255</v>
      </c>
      <c r="Z38" s="7">
        <f t="shared" si="6"/>
        <v>24582</v>
      </c>
      <c r="AA38" s="7">
        <f t="shared" si="7"/>
        <v>78673</v>
      </c>
      <c r="AB38">
        <f>IF(X38="","",ROUND(system!$AJ$5/100*X38,-2))</f>
        <v>189800</v>
      </c>
    </row>
    <row r="39" spans="1:28" x14ac:dyDescent="0.2">
      <c r="I39">
        <f t="shared" si="8"/>
        <v>4</v>
      </c>
      <c r="O39" s="3"/>
      <c r="P39" s="6"/>
      <c r="Q39" s="7"/>
      <c r="R39" s="7"/>
      <c r="S39" s="7"/>
      <c r="T39">
        <v>38</v>
      </c>
      <c r="U39">
        <f>IF(比較1!$C$7&lt;system!I39,"",system!I39)</f>
        <v>4</v>
      </c>
      <c r="V39" s="3">
        <f t="shared" si="2"/>
        <v>43221</v>
      </c>
      <c r="W39" s="6">
        <f>IF(U39="","",VLOOKUP(U39,system!$A$2:$B$36,2,FALSE))</f>
        <v>8.5000000000000006E-3</v>
      </c>
      <c r="X39" s="7">
        <f t="shared" si="5"/>
        <v>34625877</v>
      </c>
      <c r="Y39" s="7">
        <f>IF(U39="","",VLOOKUP(U39,system!$L$2:$Q$36,6,FALSE))</f>
        <v>103255</v>
      </c>
      <c r="Z39" s="7">
        <f t="shared" si="6"/>
        <v>24526</v>
      </c>
      <c r="AA39" s="7">
        <f t="shared" si="7"/>
        <v>78729</v>
      </c>
    </row>
    <row r="40" spans="1:28" x14ac:dyDescent="0.2">
      <c r="I40">
        <f t="shared" si="8"/>
        <v>4</v>
      </c>
      <c r="O40" s="3"/>
      <c r="P40" s="6"/>
      <c r="Q40" s="7"/>
      <c r="R40" s="7"/>
      <c r="S40" s="7"/>
      <c r="T40">
        <v>39</v>
      </c>
      <c r="U40">
        <f>IF(比較1!$C$7&lt;system!I40,"",system!I40)</f>
        <v>4</v>
      </c>
      <c r="V40" s="3">
        <f t="shared" si="2"/>
        <v>43252</v>
      </c>
      <c r="W40" s="6">
        <f>IF(U40="","",VLOOKUP(U40,system!$A$2:$B$36,2,FALSE))</f>
        <v>8.5000000000000006E-3</v>
      </c>
      <c r="X40" s="7">
        <f t="shared" si="5"/>
        <v>34547148</v>
      </c>
      <c r="Y40" s="7">
        <f>IF(U40="","",VLOOKUP(U40,system!$L$2:$Q$36,6,FALSE))</f>
        <v>103255</v>
      </c>
      <c r="Z40" s="7">
        <f t="shared" si="6"/>
        <v>24470</v>
      </c>
      <c r="AA40" s="7">
        <f t="shared" si="7"/>
        <v>78785</v>
      </c>
    </row>
    <row r="41" spans="1:28" x14ac:dyDescent="0.2">
      <c r="I41">
        <f t="shared" si="8"/>
        <v>4</v>
      </c>
      <c r="O41" s="3"/>
      <c r="P41" s="6"/>
      <c r="Q41" s="7"/>
      <c r="R41" s="7"/>
      <c r="S41" s="7"/>
      <c r="T41">
        <v>40</v>
      </c>
      <c r="U41">
        <f>IF(比較1!$C$7&lt;system!I41,"",system!I41)</f>
        <v>4</v>
      </c>
      <c r="V41" s="3">
        <f t="shared" si="2"/>
        <v>43282</v>
      </c>
      <c r="W41" s="6">
        <f>IF(U41="","",VLOOKUP(U41,system!$A$2:$B$36,2,FALSE))</f>
        <v>8.5000000000000006E-3</v>
      </c>
      <c r="X41" s="7">
        <f t="shared" si="5"/>
        <v>34468363</v>
      </c>
      <c r="Y41" s="7">
        <f>IF(U41="","",VLOOKUP(U41,system!$L$2:$Q$36,6,FALSE))</f>
        <v>103255</v>
      </c>
      <c r="Z41" s="7">
        <f t="shared" si="6"/>
        <v>24415</v>
      </c>
      <c r="AA41" s="7">
        <f t="shared" si="7"/>
        <v>78840</v>
      </c>
    </row>
    <row r="42" spans="1:28" x14ac:dyDescent="0.2">
      <c r="I42">
        <f t="shared" si="8"/>
        <v>4</v>
      </c>
      <c r="O42" s="3"/>
      <c r="P42" s="6"/>
      <c r="Q42" s="7"/>
      <c r="R42" s="7"/>
      <c r="S42" s="7"/>
      <c r="T42">
        <v>41</v>
      </c>
      <c r="U42">
        <f>IF(比較1!$C$7&lt;system!I42,"",system!I42)</f>
        <v>4</v>
      </c>
      <c r="V42" s="3">
        <f t="shared" si="2"/>
        <v>43313</v>
      </c>
      <c r="W42" s="6">
        <f>IF(U42="","",VLOOKUP(U42,system!$A$2:$B$36,2,FALSE))</f>
        <v>8.5000000000000006E-3</v>
      </c>
      <c r="X42" s="7">
        <f t="shared" si="5"/>
        <v>34389523</v>
      </c>
      <c r="Y42" s="7">
        <f>IF(U42="","",VLOOKUP(U42,system!$L$2:$Q$36,6,FALSE))</f>
        <v>103255</v>
      </c>
      <c r="Z42" s="7">
        <f t="shared" si="6"/>
        <v>24359</v>
      </c>
      <c r="AA42" s="7">
        <f t="shared" si="7"/>
        <v>78896</v>
      </c>
    </row>
    <row r="43" spans="1:28" x14ac:dyDescent="0.2">
      <c r="I43">
        <f t="shared" si="8"/>
        <v>4</v>
      </c>
      <c r="O43" s="3"/>
      <c r="P43" s="6"/>
      <c r="Q43" s="7"/>
      <c r="R43" s="7"/>
      <c r="S43" s="7"/>
      <c r="T43">
        <v>42</v>
      </c>
      <c r="U43">
        <f>IF(比較1!$C$7&lt;system!I43,"",system!I43)</f>
        <v>4</v>
      </c>
      <c r="V43" s="3">
        <f t="shared" si="2"/>
        <v>43344</v>
      </c>
      <c r="W43" s="6">
        <f>IF(U43="","",VLOOKUP(U43,system!$A$2:$B$36,2,FALSE))</f>
        <v>8.5000000000000006E-3</v>
      </c>
      <c r="X43" s="7">
        <f t="shared" si="5"/>
        <v>34310627</v>
      </c>
      <c r="Y43" s="7">
        <f>IF(U43="","",VLOOKUP(U43,system!$L$2:$Q$36,6,FALSE))</f>
        <v>103255</v>
      </c>
      <c r="Z43" s="7">
        <f t="shared" si="6"/>
        <v>24303</v>
      </c>
      <c r="AA43" s="7">
        <f t="shared" si="7"/>
        <v>78952</v>
      </c>
    </row>
    <row r="44" spans="1:28" x14ac:dyDescent="0.2">
      <c r="I44">
        <f t="shared" si="8"/>
        <v>4</v>
      </c>
      <c r="O44" s="3"/>
      <c r="P44" s="6"/>
      <c r="Q44" s="7"/>
      <c r="R44" s="7"/>
      <c r="S44" s="7"/>
      <c r="T44">
        <v>43</v>
      </c>
      <c r="U44">
        <f>IF(比較1!$C$7&lt;system!I44,"",system!I44)</f>
        <v>4</v>
      </c>
      <c r="V44" s="3">
        <f t="shared" si="2"/>
        <v>43374</v>
      </c>
      <c r="W44" s="6">
        <f>IF(U44="","",VLOOKUP(U44,system!$A$2:$B$36,2,FALSE))</f>
        <v>8.5000000000000006E-3</v>
      </c>
      <c r="X44" s="7">
        <f t="shared" si="5"/>
        <v>34231675</v>
      </c>
      <c r="Y44" s="7">
        <f>IF(U44="","",VLOOKUP(U44,system!$L$2:$Q$36,6,FALSE))</f>
        <v>103255</v>
      </c>
      <c r="Z44" s="7">
        <f t="shared" si="6"/>
        <v>24247</v>
      </c>
      <c r="AA44" s="7">
        <f t="shared" si="7"/>
        <v>79008</v>
      </c>
    </row>
    <row r="45" spans="1:28" x14ac:dyDescent="0.2">
      <c r="I45">
        <f t="shared" si="8"/>
        <v>4</v>
      </c>
      <c r="O45" s="3"/>
      <c r="P45" s="6"/>
      <c r="Q45" s="7"/>
      <c r="R45" s="7"/>
      <c r="S45" s="7"/>
      <c r="T45">
        <v>44</v>
      </c>
      <c r="U45">
        <f>IF(比較1!$C$7&lt;system!I45,"",system!I45)</f>
        <v>4</v>
      </c>
      <c r="V45" s="3">
        <f t="shared" si="2"/>
        <v>43405</v>
      </c>
      <c r="W45" s="6">
        <f>IF(U45="","",VLOOKUP(U45,system!$A$2:$B$36,2,FALSE))</f>
        <v>8.5000000000000006E-3</v>
      </c>
      <c r="X45" s="7">
        <f t="shared" si="5"/>
        <v>34152667</v>
      </c>
      <c r="Y45" s="7">
        <f>IF(U45="","",VLOOKUP(U45,system!$L$2:$Q$36,6,FALSE))</f>
        <v>103255</v>
      </c>
      <c r="Z45" s="7">
        <f t="shared" si="6"/>
        <v>24191</v>
      </c>
      <c r="AA45" s="7">
        <f t="shared" si="7"/>
        <v>79064</v>
      </c>
    </row>
    <row r="46" spans="1:28" x14ac:dyDescent="0.2">
      <c r="I46">
        <f t="shared" si="8"/>
        <v>4</v>
      </c>
      <c r="O46" s="3"/>
      <c r="P46" s="6"/>
      <c r="Q46" s="7"/>
      <c r="R46" s="7"/>
      <c r="S46" s="7"/>
      <c r="T46">
        <v>45</v>
      </c>
      <c r="U46">
        <f>IF(比較1!$C$7&lt;system!I46,"",system!I46)</f>
        <v>4</v>
      </c>
      <c r="V46" s="3">
        <f t="shared" si="2"/>
        <v>43435</v>
      </c>
      <c r="W46" s="6">
        <f>IF(U46="","",VLOOKUP(U46,system!$A$2:$B$36,2,FALSE))</f>
        <v>8.5000000000000006E-3</v>
      </c>
      <c r="X46" s="7">
        <f t="shared" si="5"/>
        <v>34073603</v>
      </c>
      <c r="Y46" s="7">
        <f>IF(U46="","",VLOOKUP(U46,system!$L$2:$Q$36,6,FALSE))</f>
        <v>103255</v>
      </c>
      <c r="Z46" s="7">
        <f t="shared" si="6"/>
        <v>24135</v>
      </c>
      <c r="AA46" s="7">
        <f t="shared" si="7"/>
        <v>79120</v>
      </c>
    </row>
    <row r="47" spans="1:28" x14ac:dyDescent="0.2">
      <c r="I47">
        <f t="shared" si="8"/>
        <v>4</v>
      </c>
      <c r="O47" s="3"/>
      <c r="P47" s="6"/>
      <c r="Q47" s="7"/>
      <c r="R47" s="7"/>
      <c r="S47" s="7"/>
      <c r="T47">
        <v>46</v>
      </c>
      <c r="U47">
        <f>IF(比較1!$C$7&lt;system!I47,"",system!I47)</f>
        <v>4</v>
      </c>
      <c r="V47" s="3">
        <f t="shared" si="2"/>
        <v>43466</v>
      </c>
      <c r="W47" s="6">
        <f>IF(U47="","",VLOOKUP(U47,system!$A$2:$B$36,2,FALSE))</f>
        <v>8.5000000000000006E-3</v>
      </c>
      <c r="X47" s="7">
        <f t="shared" si="5"/>
        <v>33994483</v>
      </c>
      <c r="Y47" s="7">
        <f>IF(U47="","",VLOOKUP(U47,system!$L$2:$Q$36,6,FALSE))</f>
        <v>103255</v>
      </c>
      <c r="Z47" s="7">
        <f t="shared" si="6"/>
        <v>24079</v>
      </c>
      <c r="AA47" s="7">
        <f t="shared" si="7"/>
        <v>79176</v>
      </c>
    </row>
    <row r="48" spans="1:28" x14ac:dyDescent="0.2">
      <c r="I48">
        <f t="shared" si="8"/>
        <v>4</v>
      </c>
      <c r="O48" s="3"/>
      <c r="P48" s="6"/>
      <c r="Q48" s="7"/>
      <c r="R48" s="7"/>
      <c r="S48" s="7"/>
      <c r="T48">
        <v>47</v>
      </c>
      <c r="U48">
        <f>IF(比較1!$C$7&lt;system!I48,"",system!I48)</f>
        <v>4</v>
      </c>
      <c r="V48" s="3">
        <f t="shared" si="2"/>
        <v>43497</v>
      </c>
      <c r="W48" s="6">
        <f>IF(U48="","",VLOOKUP(U48,system!$A$2:$B$36,2,FALSE))</f>
        <v>8.5000000000000006E-3</v>
      </c>
      <c r="X48" s="7">
        <f t="shared" si="5"/>
        <v>33915307</v>
      </c>
      <c r="Y48" s="7">
        <f>IF(U48="","",VLOOKUP(U48,system!$L$2:$Q$36,6,FALSE))</f>
        <v>103255</v>
      </c>
      <c r="Z48" s="7">
        <f t="shared" si="6"/>
        <v>24023</v>
      </c>
      <c r="AA48" s="7">
        <f t="shared" si="7"/>
        <v>79232</v>
      </c>
    </row>
    <row r="49" spans="9:28" x14ac:dyDescent="0.2">
      <c r="I49">
        <f t="shared" si="8"/>
        <v>4</v>
      </c>
      <c r="O49" s="3"/>
      <c r="P49" s="6"/>
      <c r="Q49" s="7"/>
      <c r="R49" s="7"/>
      <c r="S49" s="7"/>
      <c r="T49">
        <v>48</v>
      </c>
      <c r="U49">
        <f>IF(比較1!$C$7&lt;system!I49,"",system!I49)</f>
        <v>4</v>
      </c>
      <c r="V49" s="3">
        <f t="shared" si="2"/>
        <v>43525</v>
      </c>
      <c r="W49" s="6">
        <f>IF(U49="","",VLOOKUP(U49,system!$A$2:$B$36,2,FALSE))</f>
        <v>8.5000000000000006E-3</v>
      </c>
      <c r="X49" s="7">
        <f t="shared" si="5"/>
        <v>33836075</v>
      </c>
      <c r="Y49" s="7">
        <f>IF(U49="","",VLOOKUP(U49,system!$L$2:$Q$36,6,FALSE))</f>
        <v>103255</v>
      </c>
      <c r="Z49" s="7">
        <f t="shared" si="6"/>
        <v>23967</v>
      </c>
      <c r="AA49" s="7">
        <f t="shared" si="7"/>
        <v>79288</v>
      </c>
    </row>
    <row r="50" spans="9:28" x14ac:dyDescent="0.2">
      <c r="I50">
        <f t="shared" si="8"/>
        <v>5</v>
      </c>
      <c r="O50" s="3"/>
      <c r="P50" s="6"/>
      <c r="Q50" s="7"/>
      <c r="R50" s="7"/>
      <c r="S50" s="7"/>
      <c r="T50">
        <v>49</v>
      </c>
      <c r="U50">
        <f>IF(比較1!$C$7&lt;system!I50,"",system!I50)</f>
        <v>5</v>
      </c>
      <c r="V50" s="3">
        <f t="shared" si="2"/>
        <v>43556</v>
      </c>
      <c r="W50" s="6">
        <f>IF(U50="","",VLOOKUP(U50,system!$A$2:$B$36,2,FALSE))</f>
        <v>8.5000000000000006E-3</v>
      </c>
      <c r="X50" s="7">
        <f t="shared" si="5"/>
        <v>33756787</v>
      </c>
      <c r="Y50" s="7">
        <f>IF(U50="","",VLOOKUP(U50,system!$L$2:$Q$36,6,FALSE))</f>
        <v>103255</v>
      </c>
      <c r="Z50" s="7">
        <f t="shared" si="6"/>
        <v>23911</v>
      </c>
      <c r="AA50" s="7">
        <f t="shared" si="7"/>
        <v>79344</v>
      </c>
      <c r="AB50">
        <f>IF(X50="","",ROUND(system!$AJ$5/100*X50,-2))</f>
        <v>184600</v>
      </c>
    </row>
    <row r="51" spans="9:28" x14ac:dyDescent="0.2">
      <c r="I51">
        <f t="shared" si="8"/>
        <v>5</v>
      </c>
      <c r="O51" s="3"/>
      <c r="P51" s="6"/>
      <c r="Q51" s="7"/>
      <c r="R51" s="7"/>
      <c r="S51" s="7"/>
      <c r="T51">
        <v>50</v>
      </c>
      <c r="U51">
        <f>IF(比較1!$C$7&lt;system!I51,"",system!I51)</f>
        <v>5</v>
      </c>
      <c r="V51" s="3">
        <f t="shared" si="2"/>
        <v>43586</v>
      </c>
      <c r="W51" s="6">
        <f>IF(U51="","",VLOOKUP(U51,system!$A$2:$B$36,2,FALSE))</f>
        <v>8.5000000000000006E-3</v>
      </c>
      <c r="X51" s="7">
        <f t="shared" si="5"/>
        <v>33677443</v>
      </c>
      <c r="Y51" s="7">
        <f>IF(U51="","",VLOOKUP(U51,system!$L$2:$Q$36,6,FALSE))</f>
        <v>103255</v>
      </c>
      <c r="Z51" s="7">
        <f t="shared" si="6"/>
        <v>23854</v>
      </c>
      <c r="AA51" s="7">
        <f t="shared" si="7"/>
        <v>79401</v>
      </c>
    </row>
    <row r="52" spans="9:28" x14ac:dyDescent="0.2">
      <c r="I52">
        <f t="shared" si="8"/>
        <v>5</v>
      </c>
      <c r="O52" s="3"/>
      <c r="P52" s="6"/>
      <c r="Q52" s="7"/>
      <c r="R52" s="7"/>
      <c r="S52" s="7"/>
      <c r="T52">
        <v>51</v>
      </c>
      <c r="U52">
        <f>IF(比較1!$C$7&lt;system!I52,"",system!I52)</f>
        <v>5</v>
      </c>
      <c r="V52" s="3">
        <f t="shared" si="2"/>
        <v>43617</v>
      </c>
      <c r="W52" s="6">
        <f>IF(U52="","",VLOOKUP(U52,system!$A$2:$B$36,2,FALSE))</f>
        <v>8.5000000000000006E-3</v>
      </c>
      <c r="X52" s="7">
        <f t="shared" si="5"/>
        <v>33598042</v>
      </c>
      <c r="Y52" s="7">
        <f>IF(U52="","",VLOOKUP(U52,system!$L$2:$Q$36,6,FALSE))</f>
        <v>103255</v>
      </c>
      <c r="Z52" s="7">
        <f t="shared" si="6"/>
        <v>23798</v>
      </c>
      <c r="AA52" s="7">
        <f t="shared" si="7"/>
        <v>79457</v>
      </c>
    </row>
    <row r="53" spans="9:28" x14ac:dyDescent="0.2">
      <c r="I53">
        <f t="shared" si="8"/>
        <v>5</v>
      </c>
      <c r="O53" s="3"/>
      <c r="P53" s="6"/>
      <c r="Q53" s="7"/>
      <c r="R53" s="7"/>
      <c r="S53" s="7"/>
      <c r="T53">
        <v>52</v>
      </c>
      <c r="U53">
        <f>IF(比較1!$C$7&lt;system!I53,"",system!I53)</f>
        <v>5</v>
      </c>
      <c r="V53" s="3">
        <f t="shared" si="2"/>
        <v>43647</v>
      </c>
      <c r="W53" s="6">
        <f>IF(U53="","",VLOOKUP(U53,system!$A$2:$B$36,2,FALSE))</f>
        <v>8.5000000000000006E-3</v>
      </c>
      <c r="X53" s="7">
        <f t="shared" si="5"/>
        <v>33518585</v>
      </c>
      <c r="Y53" s="7">
        <f>IF(U53="","",VLOOKUP(U53,system!$L$2:$Q$36,6,FALSE))</f>
        <v>103255</v>
      </c>
      <c r="Z53" s="7">
        <f t="shared" si="6"/>
        <v>23742</v>
      </c>
      <c r="AA53" s="7">
        <f t="shared" si="7"/>
        <v>79513</v>
      </c>
    </row>
    <row r="54" spans="9:28" x14ac:dyDescent="0.2">
      <c r="I54">
        <f t="shared" si="8"/>
        <v>5</v>
      </c>
      <c r="O54" s="3"/>
      <c r="P54" s="6"/>
      <c r="Q54" s="7"/>
      <c r="R54" s="7"/>
      <c r="S54" s="7"/>
      <c r="T54">
        <v>53</v>
      </c>
      <c r="U54">
        <f>IF(比較1!$C$7&lt;system!I54,"",system!I54)</f>
        <v>5</v>
      </c>
      <c r="V54" s="3">
        <f t="shared" si="2"/>
        <v>43678</v>
      </c>
      <c r="W54" s="6">
        <f>IF(U54="","",VLOOKUP(U54,system!$A$2:$B$36,2,FALSE))</f>
        <v>8.5000000000000006E-3</v>
      </c>
      <c r="X54" s="7">
        <f t="shared" si="5"/>
        <v>33439072</v>
      </c>
      <c r="Y54" s="7">
        <f>IF(U54="","",VLOOKUP(U54,system!$L$2:$Q$36,6,FALSE))</f>
        <v>103255</v>
      </c>
      <c r="Z54" s="7">
        <f t="shared" si="6"/>
        <v>23686</v>
      </c>
      <c r="AA54" s="7">
        <f t="shared" si="7"/>
        <v>79569</v>
      </c>
    </row>
    <row r="55" spans="9:28" x14ac:dyDescent="0.2">
      <c r="I55">
        <f t="shared" si="8"/>
        <v>5</v>
      </c>
      <c r="O55" s="3"/>
      <c r="P55" s="6"/>
      <c r="Q55" s="7"/>
      <c r="R55" s="7"/>
      <c r="S55" s="7"/>
      <c r="T55">
        <v>54</v>
      </c>
      <c r="U55">
        <f>IF(比較1!$C$7&lt;system!I55,"",system!I55)</f>
        <v>5</v>
      </c>
      <c r="V55" s="3">
        <f t="shared" si="2"/>
        <v>43709</v>
      </c>
      <c r="W55" s="6">
        <f>IF(U55="","",VLOOKUP(U55,system!$A$2:$B$36,2,FALSE))</f>
        <v>8.5000000000000006E-3</v>
      </c>
      <c r="X55" s="7">
        <f t="shared" si="5"/>
        <v>33359503</v>
      </c>
      <c r="Y55" s="7">
        <f>IF(U55="","",VLOOKUP(U55,system!$L$2:$Q$36,6,FALSE))</f>
        <v>103255</v>
      </c>
      <c r="Z55" s="7">
        <f t="shared" si="6"/>
        <v>23629</v>
      </c>
      <c r="AA55" s="7">
        <f t="shared" si="7"/>
        <v>79626</v>
      </c>
    </row>
    <row r="56" spans="9:28" x14ac:dyDescent="0.2">
      <c r="I56">
        <f t="shared" si="8"/>
        <v>5</v>
      </c>
      <c r="O56" s="3"/>
      <c r="P56" s="6"/>
      <c r="Q56" s="7"/>
      <c r="R56" s="7"/>
      <c r="S56" s="7"/>
      <c r="T56">
        <v>55</v>
      </c>
      <c r="U56">
        <f>IF(比較1!$C$7&lt;system!I56,"",system!I56)</f>
        <v>5</v>
      </c>
      <c r="V56" s="3">
        <f t="shared" si="2"/>
        <v>43739</v>
      </c>
      <c r="W56" s="6">
        <f>IF(U56="","",VLOOKUP(U56,system!$A$2:$B$36,2,FALSE))</f>
        <v>8.5000000000000006E-3</v>
      </c>
      <c r="X56" s="7">
        <f t="shared" si="5"/>
        <v>33279877</v>
      </c>
      <c r="Y56" s="7">
        <f>IF(U56="","",VLOOKUP(U56,system!$L$2:$Q$36,6,FALSE))</f>
        <v>103255</v>
      </c>
      <c r="Z56" s="7">
        <f t="shared" si="6"/>
        <v>23573</v>
      </c>
      <c r="AA56" s="7">
        <f t="shared" si="7"/>
        <v>79682</v>
      </c>
    </row>
    <row r="57" spans="9:28" x14ac:dyDescent="0.2">
      <c r="I57">
        <f t="shared" si="8"/>
        <v>5</v>
      </c>
      <c r="O57" s="3"/>
      <c r="P57" s="6"/>
      <c r="Q57" s="7"/>
      <c r="R57" s="7"/>
      <c r="S57" s="7"/>
      <c r="T57">
        <v>56</v>
      </c>
      <c r="U57">
        <f>IF(比較1!$C$7&lt;system!I57,"",system!I57)</f>
        <v>5</v>
      </c>
      <c r="V57" s="3">
        <f t="shared" si="2"/>
        <v>43770</v>
      </c>
      <c r="W57" s="6">
        <f>IF(U57="","",VLOOKUP(U57,system!$A$2:$B$36,2,FALSE))</f>
        <v>8.5000000000000006E-3</v>
      </c>
      <c r="X57" s="7">
        <f t="shared" si="5"/>
        <v>33200195</v>
      </c>
      <c r="Y57" s="7">
        <f>IF(U57="","",VLOOKUP(U57,system!$L$2:$Q$36,6,FALSE))</f>
        <v>103255</v>
      </c>
      <c r="Z57" s="7">
        <f t="shared" si="6"/>
        <v>23516</v>
      </c>
      <c r="AA57" s="7">
        <f t="shared" si="7"/>
        <v>79739</v>
      </c>
    </row>
    <row r="58" spans="9:28" x14ac:dyDescent="0.2">
      <c r="I58">
        <f t="shared" si="8"/>
        <v>5</v>
      </c>
      <c r="O58" s="3"/>
      <c r="P58" s="6"/>
      <c r="Q58" s="7"/>
      <c r="R58" s="7"/>
      <c r="S58" s="7"/>
      <c r="T58">
        <v>57</v>
      </c>
      <c r="U58">
        <f>IF(比較1!$C$7&lt;system!I58,"",system!I58)</f>
        <v>5</v>
      </c>
      <c r="V58" s="3">
        <f t="shared" si="2"/>
        <v>43800</v>
      </c>
      <c r="W58" s="6">
        <f>IF(U58="","",VLOOKUP(U58,system!$A$2:$B$36,2,FALSE))</f>
        <v>8.5000000000000006E-3</v>
      </c>
      <c r="X58" s="7">
        <f t="shared" si="5"/>
        <v>33120456</v>
      </c>
      <c r="Y58" s="7">
        <f>IF(U58="","",VLOOKUP(U58,system!$L$2:$Q$36,6,FALSE))</f>
        <v>103255</v>
      </c>
      <c r="Z58" s="7">
        <f t="shared" si="6"/>
        <v>23460</v>
      </c>
      <c r="AA58" s="7">
        <f t="shared" si="7"/>
        <v>79795</v>
      </c>
    </row>
    <row r="59" spans="9:28" x14ac:dyDescent="0.2">
      <c r="I59">
        <f t="shared" si="8"/>
        <v>5</v>
      </c>
      <c r="O59" s="3"/>
      <c r="P59" s="6"/>
      <c r="Q59" s="7"/>
      <c r="R59" s="7"/>
      <c r="S59" s="7"/>
      <c r="T59">
        <v>58</v>
      </c>
      <c r="U59">
        <f>IF(比較1!$C$7&lt;system!I59,"",system!I59)</f>
        <v>5</v>
      </c>
      <c r="V59" s="3">
        <f t="shared" si="2"/>
        <v>43831</v>
      </c>
      <c r="W59" s="6">
        <f>IF(U59="","",VLOOKUP(U59,system!$A$2:$B$36,2,FALSE))</f>
        <v>8.5000000000000006E-3</v>
      </c>
      <c r="X59" s="7">
        <f t="shared" si="5"/>
        <v>33040661</v>
      </c>
      <c r="Y59" s="7">
        <f>IF(U59="","",VLOOKUP(U59,system!$L$2:$Q$36,6,FALSE))</f>
        <v>103255</v>
      </c>
      <c r="Z59" s="7">
        <f t="shared" si="6"/>
        <v>23403</v>
      </c>
      <c r="AA59" s="7">
        <f t="shared" si="7"/>
        <v>79852</v>
      </c>
    </row>
    <row r="60" spans="9:28" x14ac:dyDescent="0.2">
      <c r="I60">
        <f t="shared" si="8"/>
        <v>5</v>
      </c>
      <c r="O60" s="3"/>
      <c r="P60" s="6"/>
      <c r="Q60" s="7"/>
      <c r="R60" s="7"/>
      <c r="S60" s="7"/>
      <c r="T60">
        <v>59</v>
      </c>
      <c r="U60">
        <f>IF(比較1!$C$7&lt;system!I60,"",system!I60)</f>
        <v>5</v>
      </c>
      <c r="V60" s="3">
        <f t="shared" si="2"/>
        <v>43862</v>
      </c>
      <c r="W60" s="6">
        <f>IF(U60="","",VLOOKUP(U60,system!$A$2:$B$36,2,FALSE))</f>
        <v>8.5000000000000006E-3</v>
      </c>
      <c r="X60" s="7">
        <f t="shared" si="5"/>
        <v>32960809</v>
      </c>
      <c r="Y60" s="7">
        <f>IF(U60="","",VLOOKUP(U60,system!$L$2:$Q$36,6,FALSE))</f>
        <v>103255</v>
      </c>
      <c r="Z60" s="7">
        <f t="shared" si="6"/>
        <v>23347</v>
      </c>
      <c r="AA60" s="7">
        <f t="shared" si="7"/>
        <v>79908</v>
      </c>
    </row>
    <row r="61" spans="9:28" x14ac:dyDescent="0.2">
      <c r="I61">
        <f t="shared" si="8"/>
        <v>5</v>
      </c>
      <c r="O61" s="3"/>
      <c r="P61" s="6"/>
      <c r="Q61" s="7"/>
      <c r="R61" s="7"/>
      <c r="S61" s="7"/>
      <c r="T61">
        <v>60</v>
      </c>
      <c r="U61">
        <f>IF(比較1!$C$7&lt;system!I61,"",system!I61)</f>
        <v>5</v>
      </c>
      <c r="V61" s="3">
        <f t="shared" si="2"/>
        <v>43891</v>
      </c>
      <c r="W61" s="6">
        <f>IF(U61="","",VLOOKUP(U61,system!$A$2:$B$36,2,FALSE))</f>
        <v>8.5000000000000006E-3</v>
      </c>
      <c r="X61" s="7">
        <f t="shared" si="5"/>
        <v>32880901</v>
      </c>
      <c r="Y61" s="7">
        <f>IF(U61="","",VLOOKUP(U61,system!$L$2:$Q$36,6,FALSE))</f>
        <v>103255</v>
      </c>
      <c r="Z61" s="7">
        <f t="shared" si="6"/>
        <v>23290</v>
      </c>
      <c r="AA61" s="7">
        <f t="shared" si="7"/>
        <v>79965</v>
      </c>
    </row>
    <row r="62" spans="9:28" x14ac:dyDescent="0.2">
      <c r="I62">
        <f t="shared" si="8"/>
        <v>6</v>
      </c>
      <c r="O62" s="3"/>
      <c r="P62" s="6"/>
      <c r="Q62" s="7"/>
      <c r="R62" s="7"/>
      <c r="S62" s="7"/>
      <c r="T62">
        <v>61</v>
      </c>
      <c r="U62">
        <f>IF(比較1!$C$7&lt;system!I62,"",system!I62)</f>
        <v>6</v>
      </c>
      <c r="V62" s="3">
        <f t="shared" si="2"/>
        <v>43922</v>
      </c>
      <c r="W62" s="6">
        <f>IF(U62="","",VLOOKUP(U62,system!$A$2:$B$36,2,FALSE))</f>
        <v>1.55E-2</v>
      </c>
      <c r="X62" s="7">
        <f t="shared" si="5"/>
        <v>32800936</v>
      </c>
      <c r="Y62" s="7">
        <f>IF(U62="","",VLOOKUP(U62,system!$L$2:$Q$36,6,FALSE))</f>
        <v>113991</v>
      </c>
      <c r="Z62" s="7">
        <f t="shared" si="6"/>
        <v>42367</v>
      </c>
      <c r="AA62" s="7">
        <f t="shared" si="7"/>
        <v>71624</v>
      </c>
      <c r="AB62">
        <f>IF(X62="","",ROUND(system!$AJ$5/100*X62,-2))</f>
        <v>179400</v>
      </c>
    </row>
    <row r="63" spans="9:28" x14ac:dyDescent="0.2">
      <c r="I63">
        <f t="shared" si="8"/>
        <v>6</v>
      </c>
      <c r="O63" s="3"/>
      <c r="P63" s="6"/>
      <c r="Q63" s="7"/>
      <c r="R63" s="7"/>
      <c r="S63" s="7"/>
      <c r="T63">
        <v>62</v>
      </c>
      <c r="U63">
        <f>IF(比較1!$C$7&lt;system!I63,"",system!I63)</f>
        <v>6</v>
      </c>
      <c r="V63" s="3">
        <f t="shared" si="2"/>
        <v>43952</v>
      </c>
      <c r="W63" s="6">
        <f>IF(U63="","",VLOOKUP(U63,system!$A$2:$B$36,2,FALSE))</f>
        <v>1.55E-2</v>
      </c>
      <c r="X63" s="7">
        <f t="shared" si="5"/>
        <v>32729312</v>
      </c>
      <c r="Y63" s="7">
        <f>IF(U63="","",VLOOKUP(U63,system!$L$2:$Q$36,6,FALSE))</f>
        <v>113991</v>
      </c>
      <c r="Z63" s="7">
        <f t="shared" si="6"/>
        <v>42275</v>
      </c>
      <c r="AA63" s="7">
        <f t="shared" si="7"/>
        <v>71716</v>
      </c>
    </row>
    <row r="64" spans="9:28" x14ac:dyDescent="0.2">
      <c r="I64">
        <f t="shared" si="8"/>
        <v>6</v>
      </c>
      <c r="O64" s="3"/>
      <c r="P64" s="6"/>
      <c r="Q64" s="7"/>
      <c r="R64" s="7"/>
      <c r="S64" s="7"/>
      <c r="T64">
        <v>63</v>
      </c>
      <c r="U64">
        <f>IF(比較1!$C$7&lt;system!I64,"",system!I64)</f>
        <v>6</v>
      </c>
      <c r="V64" s="3">
        <f t="shared" si="2"/>
        <v>43983</v>
      </c>
      <c r="W64" s="6">
        <f>IF(U64="","",VLOOKUP(U64,system!$A$2:$B$36,2,FALSE))</f>
        <v>1.55E-2</v>
      </c>
      <c r="X64" s="7">
        <f t="shared" si="5"/>
        <v>32657596</v>
      </c>
      <c r="Y64" s="7">
        <f>IF(U64="","",VLOOKUP(U64,system!$L$2:$Q$36,6,FALSE))</f>
        <v>113991</v>
      </c>
      <c r="Z64" s="7">
        <f t="shared" si="6"/>
        <v>42182</v>
      </c>
      <c r="AA64" s="7">
        <f t="shared" si="7"/>
        <v>71809</v>
      </c>
    </row>
    <row r="65" spans="9:28" x14ac:dyDescent="0.2">
      <c r="I65">
        <f t="shared" si="8"/>
        <v>6</v>
      </c>
      <c r="O65" s="3"/>
      <c r="P65" s="6"/>
      <c r="Q65" s="7"/>
      <c r="R65" s="7"/>
      <c r="S65" s="7"/>
      <c r="T65">
        <v>64</v>
      </c>
      <c r="U65">
        <f>IF(比較1!$C$7&lt;system!I65,"",system!I65)</f>
        <v>6</v>
      </c>
      <c r="V65" s="3">
        <f t="shared" si="2"/>
        <v>44013</v>
      </c>
      <c r="W65" s="6">
        <f>IF(U65="","",VLOOKUP(U65,system!$A$2:$B$36,2,FALSE))</f>
        <v>1.55E-2</v>
      </c>
      <c r="X65" s="7">
        <f t="shared" si="5"/>
        <v>32585787</v>
      </c>
      <c r="Y65" s="7">
        <f>IF(U65="","",VLOOKUP(U65,system!$L$2:$Q$36,6,FALSE))</f>
        <v>113991</v>
      </c>
      <c r="Z65" s="7">
        <f t="shared" si="6"/>
        <v>42089</v>
      </c>
      <c r="AA65" s="7">
        <f t="shared" si="7"/>
        <v>71902</v>
      </c>
    </row>
    <row r="66" spans="9:28" x14ac:dyDescent="0.2">
      <c r="I66">
        <f t="shared" si="8"/>
        <v>6</v>
      </c>
      <c r="O66" s="3"/>
      <c r="P66" s="6"/>
      <c r="Q66" s="7"/>
      <c r="R66" s="7"/>
      <c r="S66" s="7"/>
      <c r="T66">
        <v>65</v>
      </c>
      <c r="U66">
        <f>IF(比較1!$C$7&lt;system!I66,"",system!I66)</f>
        <v>6</v>
      </c>
      <c r="V66" s="3">
        <f t="shared" si="2"/>
        <v>44044</v>
      </c>
      <c r="W66" s="6">
        <f>IF(U66="","",VLOOKUP(U66,system!$A$2:$B$36,2,FALSE))</f>
        <v>1.55E-2</v>
      </c>
      <c r="X66" s="7">
        <f t="shared" si="5"/>
        <v>32513885</v>
      </c>
      <c r="Y66" s="7">
        <f>IF(U66="","",VLOOKUP(U66,system!$L$2:$Q$36,6,FALSE))</f>
        <v>113991</v>
      </c>
      <c r="Z66" s="7">
        <f t="shared" si="6"/>
        <v>41997</v>
      </c>
      <c r="AA66" s="7">
        <f t="shared" si="7"/>
        <v>71994</v>
      </c>
    </row>
    <row r="67" spans="9:28" x14ac:dyDescent="0.2">
      <c r="I67">
        <f t="shared" si="8"/>
        <v>6</v>
      </c>
      <c r="O67" s="3"/>
      <c r="P67" s="6"/>
      <c r="Q67" s="7"/>
      <c r="R67" s="7"/>
      <c r="S67" s="7"/>
      <c r="T67">
        <v>66</v>
      </c>
      <c r="U67">
        <f>IF(比較1!$C$7&lt;system!I67,"",system!I67)</f>
        <v>6</v>
      </c>
      <c r="V67" s="3">
        <f t="shared" ref="V67:V130" si="9">IF(U67="","",EDATE(V66,1))</f>
        <v>44075</v>
      </c>
      <c r="W67" s="6">
        <f>IF(U67="","",VLOOKUP(U67,system!$A$2:$B$36,2,FALSE))</f>
        <v>1.55E-2</v>
      </c>
      <c r="X67" s="7">
        <f t="shared" si="5"/>
        <v>32441891</v>
      </c>
      <c r="Y67" s="7">
        <f>IF(U67="","",VLOOKUP(U67,system!$L$2:$Q$36,6,FALSE))</f>
        <v>113991</v>
      </c>
      <c r="Z67" s="7">
        <f t="shared" si="6"/>
        <v>41904</v>
      </c>
      <c r="AA67" s="7">
        <f t="shared" si="7"/>
        <v>72087</v>
      </c>
    </row>
    <row r="68" spans="9:28" x14ac:dyDescent="0.2">
      <c r="I68">
        <f t="shared" si="8"/>
        <v>6</v>
      </c>
      <c r="O68" s="3"/>
      <c r="P68" s="6"/>
      <c r="Q68" s="7"/>
      <c r="R68" s="7"/>
      <c r="S68" s="7"/>
      <c r="T68">
        <v>67</v>
      </c>
      <c r="U68">
        <f>IF(比較1!$C$7&lt;system!I68,"",system!I68)</f>
        <v>6</v>
      </c>
      <c r="V68" s="3">
        <f t="shared" si="9"/>
        <v>44105</v>
      </c>
      <c r="W68" s="6">
        <f>IF(U68="","",VLOOKUP(U68,system!$A$2:$B$36,2,FALSE))</f>
        <v>1.55E-2</v>
      </c>
      <c r="X68" s="7">
        <f t="shared" ref="X68:X131" si="10">IF(U68="","",ROUNDDOWN(X67-AA67,0))</f>
        <v>32369804</v>
      </c>
      <c r="Y68" s="7">
        <f>IF(U68="","",VLOOKUP(U68,system!$L$2:$Q$36,6,FALSE))</f>
        <v>113991</v>
      </c>
      <c r="Z68" s="7">
        <f t="shared" ref="Z68:Z131" si="11">IF(U68="","",ROUNDDOWN(X68*W68/12,0))</f>
        <v>41810</v>
      </c>
      <c r="AA68" s="7">
        <f t="shared" ref="AA68:AA131" si="12">IF(U68="","",ROUNDDOWN(Y68-Z68,0))</f>
        <v>72181</v>
      </c>
    </row>
    <row r="69" spans="9:28" x14ac:dyDescent="0.2">
      <c r="I69">
        <f t="shared" si="8"/>
        <v>6</v>
      </c>
      <c r="O69" s="3"/>
      <c r="P69" s="6"/>
      <c r="Q69" s="7"/>
      <c r="R69" s="7"/>
      <c r="S69" s="7"/>
      <c r="T69">
        <v>68</v>
      </c>
      <c r="U69">
        <f>IF(比較1!$C$7&lt;system!I69,"",system!I69)</f>
        <v>6</v>
      </c>
      <c r="V69" s="3">
        <f t="shared" si="9"/>
        <v>44136</v>
      </c>
      <c r="W69" s="6">
        <f>IF(U69="","",VLOOKUP(U69,system!$A$2:$B$36,2,FALSE))</f>
        <v>1.55E-2</v>
      </c>
      <c r="X69" s="7">
        <f t="shared" si="10"/>
        <v>32297623</v>
      </c>
      <c r="Y69" s="7">
        <f>IF(U69="","",VLOOKUP(U69,system!$L$2:$Q$36,6,FALSE))</f>
        <v>113991</v>
      </c>
      <c r="Z69" s="7">
        <f t="shared" si="11"/>
        <v>41717</v>
      </c>
      <c r="AA69" s="7">
        <f t="shared" si="12"/>
        <v>72274</v>
      </c>
    </row>
    <row r="70" spans="9:28" x14ac:dyDescent="0.2">
      <c r="I70">
        <f t="shared" si="8"/>
        <v>6</v>
      </c>
      <c r="O70" s="3"/>
      <c r="P70" s="6"/>
      <c r="Q70" s="7"/>
      <c r="R70" s="7"/>
      <c r="S70" s="7"/>
      <c r="T70">
        <v>69</v>
      </c>
      <c r="U70">
        <f>IF(比較1!$C$7&lt;system!I70,"",system!I70)</f>
        <v>6</v>
      </c>
      <c r="V70" s="3">
        <f t="shared" si="9"/>
        <v>44166</v>
      </c>
      <c r="W70" s="6">
        <f>IF(U70="","",VLOOKUP(U70,system!$A$2:$B$36,2,FALSE))</f>
        <v>1.55E-2</v>
      </c>
      <c r="X70" s="7">
        <f t="shared" si="10"/>
        <v>32225349</v>
      </c>
      <c r="Y70" s="7">
        <f>IF(U70="","",VLOOKUP(U70,system!$L$2:$Q$36,6,FALSE))</f>
        <v>113991</v>
      </c>
      <c r="Z70" s="7">
        <f t="shared" si="11"/>
        <v>41624</v>
      </c>
      <c r="AA70" s="7">
        <f t="shared" si="12"/>
        <v>72367</v>
      </c>
    </row>
    <row r="71" spans="9:28" x14ac:dyDescent="0.2">
      <c r="I71">
        <f t="shared" si="8"/>
        <v>6</v>
      </c>
      <c r="O71" s="3"/>
      <c r="P71" s="6"/>
      <c r="Q71" s="7"/>
      <c r="R71" s="7"/>
      <c r="S71" s="7"/>
      <c r="T71">
        <v>70</v>
      </c>
      <c r="U71">
        <f>IF(比較1!$C$7&lt;system!I71,"",system!I71)</f>
        <v>6</v>
      </c>
      <c r="V71" s="3">
        <f t="shared" si="9"/>
        <v>44197</v>
      </c>
      <c r="W71" s="6">
        <f>IF(U71="","",VLOOKUP(U71,system!$A$2:$B$36,2,FALSE))</f>
        <v>1.55E-2</v>
      </c>
      <c r="X71" s="7">
        <f t="shared" si="10"/>
        <v>32152982</v>
      </c>
      <c r="Y71" s="7">
        <f>IF(U71="","",VLOOKUP(U71,system!$L$2:$Q$36,6,FALSE))</f>
        <v>113991</v>
      </c>
      <c r="Z71" s="7">
        <f t="shared" si="11"/>
        <v>41530</v>
      </c>
      <c r="AA71" s="7">
        <f t="shared" si="12"/>
        <v>72461</v>
      </c>
    </row>
    <row r="72" spans="9:28" x14ac:dyDescent="0.2">
      <c r="I72">
        <f t="shared" si="8"/>
        <v>6</v>
      </c>
      <c r="O72" s="3"/>
      <c r="P72" s="6"/>
      <c r="Q72" s="7"/>
      <c r="R72" s="7"/>
      <c r="S72" s="7"/>
      <c r="T72">
        <v>71</v>
      </c>
      <c r="U72">
        <f>IF(比較1!$C$7&lt;system!I72,"",system!I72)</f>
        <v>6</v>
      </c>
      <c r="V72" s="3">
        <f t="shared" si="9"/>
        <v>44228</v>
      </c>
      <c r="W72" s="6">
        <f>IF(U72="","",VLOOKUP(U72,system!$A$2:$B$36,2,FALSE))</f>
        <v>1.55E-2</v>
      </c>
      <c r="X72" s="7">
        <f t="shared" si="10"/>
        <v>32080521</v>
      </c>
      <c r="Y72" s="7">
        <f>IF(U72="","",VLOOKUP(U72,system!$L$2:$Q$36,6,FALSE))</f>
        <v>113991</v>
      </c>
      <c r="Z72" s="7">
        <f t="shared" si="11"/>
        <v>41437</v>
      </c>
      <c r="AA72" s="7">
        <f t="shared" si="12"/>
        <v>72554</v>
      </c>
    </row>
    <row r="73" spans="9:28" x14ac:dyDescent="0.2">
      <c r="I73">
        <f t="shared" si="8"/>
        <v>6</v>
      </c>
      <c r="O73" s="3"/>
      <c r="P73" s="6"/>
      <c r="Q73" s="7"/>
      <c r="R73" s="7"/>
      <c r="S73" s="7"/>
      <c r="T73">
        <v>72</v>
      </c>
      <c r="U73">
        <f>IF(比較1!$C$7&lt;system!I73,"",system!I73)</f>
        <v>6</v>
      </c>
      <c r="V73" s="3">
        <f t="shared" si="9"/>
        <v>44256</v>
      </c>
      <c r="W73" s="6">
        <f>IF(U73="","",VLOOKUP(U73,system!$A$2:$B$36,2,FALSE))</f>
        <v>1.55E-2</v>
      </c>
      <c r="X73" s="7">
        <f t="shared" si="10"/>
        <v>32007967</v>
      </c>
      <c r="Y73" s="7">
        <f>IF(U73="","",VLOOKUP(U73,system!$L$2:$Q$36,6,FALSE))</f>
        <v>113991</v>
      </c>
      <c r="Z73" s="7">
        <f t="shared" si="11"/>
        <v>41343</v>
      </c>
      <c r="AA73" s="7">
        <f t="shared" si="12"/>
        <v>72648</v>
      </c>
    </row>
    <row r="74" spans="9:28" x14ac:dyDescent="0.2">
      <c r="I74">
        <f t="shared" si="8"/>
        <v>7</v>
      </c>
      <c r="O74" s="3"/>
      <c r="P74" s="6"/>
      <c r="Q74" s="7"/>
      <c r="R74" s="7"/>
      <c r="S74" s="7"/>
      <c r="T74">
        <v>73</v>
      </c>
      <c r="U74">
        <f>IF(比較1!$C$7&lt;system!I74,"",system!I74)</f>
        <v>7</v>
      </c>
      <c r="V74" s="3">
        <f t="shared" si="9"/>
        <v>44287</v>
      </c>
      <c r="W74" s="6">
        <f>IF(U74="","",VLOOKUP(U74,system!$A$2:$B$36,2,FALSE))</f>
        <v>1.55E-2</v>
      </c>
      <c r="X74" s="7">
        <f t="shared" si="10"/>
        <v>31935319</v>
      </c>
      <c r="Y74" s="7">
        <f>IF(U74="","",VLOOKUP(U74,system!$L$2:$Q$36,6,FALSE))</f>
        <v>113991</v>
      </c>
      <c r="Z74" s="7">
        <f t="shared" si="11"/>
        <v>41249</v>
      </c>
      <c r="AA74" s="7">
        <f t="shared" si="12"/>
        <v>72742</v>
      </c>
      <c r="AB74">
        <f>IF(X74="","",ROUND(system!$AJ$5/100*X74,-2))</f>
        <v>174700</v>
      </c>
    </row>
    <row r="75" spans="9:28" x14ac:dyDescent="0.2">
      <c r="I75">
        <f t="shared" si="8"/>
        <v>7</v>
      </c>
      <c r="O75" s="3"/>
      <c r="P75" s="6"/>
      <c r="Q75" s="7"/>
      <c r="R75" s="7"/>
      <c r="S75" s="7"/>
      <c r="T75">
        <v>74</v>
      </c>
      <c r="U75">
        <f>IF(比較1!$C$7&lt;system!I75,"",system!I75)</f>
        <v>7</v>
      </c>
      <c r="V75" s="3">
        <f t="shared" si="9"/>
        <v>44317</v>
      </c>
      <c r="W75" s="6">
        <f>IF(U75="","",VLOOKUP(U75,system!$A$2:$B$36,2,FALSE))</f>
        <v>1.55E-2</v>
      </c>
      <c r="X75" s="7">
        <f t="shared" si="10"/>
        <v>31862577</v>
      </c>
      <c r="Y75" s="7">
        <f>IF(U75="","",VLOOKUP(U75,system!$L$2:$Q$36,6,FALSE))</f>
        <v>113991</v>
      </c>
      <c r="Z75" s="7">
        <f t="shared" si="11"/>
        <v>41155</v>
      </c>
      <c r="AA75" s="7">
        <f t="shared" si="12"/>
        <v>72836</v>
      </c>
    </row>
    <row r="76" spans="9:28" x14ac:dyDescent="0.2">
      <c r="I76">
        <f t="shared" si="8"/>
        <v>7</v>
      </c>
      <c r="O76" s="3"/>
      <c r="P76" s="6"/>
      <c r="Q76" s="7"/>
      <c r="R76" s="7"/>
      <c r="S76" s="7"/>
      <c r="T76">
        <v>75</v>
      </c>
      <c r="U76">
        <f>IF(比較1!$C$7&lt;system!I76,"",system!I76)</f>
        <v>7</v>
      </c>
      <c r="V76" s="3">
        <f t="shared" si="9"/>
        <v>44348</v>
      </c>
      <c r="W76" s="6">
        <f>IF(U76="","",VLOOKUP(U76,system!$A$2:$B$36,2,FALSE))</f>
        <v>1.55E-2</v>
      </c>
      <c r="X76" s="7">
        <f t="shared" si="10"/>
        <v>31789741</v>
      </c>
      <c r="Y76" s="7">
        <f>IF(U76="","",VLOOKUP(U76,system!$L$2:$Q$36,6,FALSE))</f>
        <v>113991</v>
      </c>
      <c r="Z76" s="7">
        <f t="shared" si="11"/>
        <v>41061</v>
      </c>
      <c r="AA76" s="7">
        <f t="shared" si="12"/>
        <v>72930</v>
      </c>
    </row>
    <row r="77" spans="9:28" x14ac:dyDescent="0.2">
      <c r="I77">
        <f t="shared" si="8"/>
        <v>7</v>
      </c>
      <c r="O77" s="3"/>
      <c r="P77" s="6"/>
      <c r="Q77" s="7"/>
      <c r="R77" s="7"/>
      <c r="S77" s="7"/>
      <c r="T77">
        <v>76</v>
      </c>
      <c r="U77">
        <f>IF(比較1!$C$7&lt;system!I77,"",system!I77)</f>
        <v>7</v>
      </c>
      <c r="V77" s="3">
        <f t="shared" si="9"/>
        <v>44378</v>
      </c>
      <c r="W77" s="6">
        <f>IF(U77="","",VLOOKUP(U77,system!$A$2:$B$36,2,FALSE))</f>
        <v>1.55E-2</v>
      </c>
      <c r="X77" s="7">
        <f t="shared" si="10"/>
        <v>31716811</v>
      </c>
      <c r="Y77" s="7">
        <f>IF(U77="","",VLOOKUP(U77,system!$L$2:$Q$36,6,FALSE))</f>
        <v>113991</v>
      </c>
      <c r="Z77" s="7">
        <f t="shared" si="11"/>
        <v>40967</v>
      </c>
      <c r="AA77" s="7">
        <f t="shared" si="12"/>
        <v>73024</v>
      </c>
    </row>
    <row r="78" spans="9:28" x14ac:dyDescent="0.2">
      <c r="I78">
        <f t="shared" si="8"/>
        <v>7</v>
      </c>
      <c r="O78" s="3"/>
      <c r="P78" s="6"/>
      <c r="Q78" s="7"/>
      <c r="R78" s="7"/>
      <c r="S78" s="7"/>
      <c r="T78">
        <v>77</v>
      </c>
      <c r="U78">
        <f>IF(比較1!$C$7&lt;system!I78,"",system!I78)</f>
        <v>7</v>
      </c>
      <c r="V78" s="3">
        <f t="shared" si="9"/>
        <v>44409</v>
      </c>
      <c r="W78" s="6">
        <f>IF(U78="","",VLOOKUP(U78,system!$A$2:$B$36,2,FALSE))</f>
        <v>1.55E-2</v>
      </c>
      <c r="X78" s="7">
        <f t="shared" si="10"/>
        <v>31643787</v>
      </c>
      <c r="Y78" s="7">
        <f>IF(U78="","",VLOOKUP(U78,system!$L$2:$Q$36,6,FALSE))</f>
        <v>113991</v>
      </c>
      <c r="Z78" s="7">
        <f t="shared" si="11"/>
        <v>40873</v>
      </c>
      <c r="AA78" s="7">
        <f t="shared" si="12"/>
        <v>73118</v>
      </c>
    </row>
    <row r="79" spans="9:28" x14ac:dyDescent="0.2">
      <c r="I79">
        <f t="shared" ref="I79:I142" si="13">I67+1</f>
        <v>7</v>
      </c>
      <c r="O79" s="3"/>
      <c r="P79" s="6"/>
      <c r="Q79" s="7"/>
      <c r="R79" s="7"/>
      <c r="S79" s="7"/>
      <c r="T79">
        <v>78</v>
      </c>
      <c r="U79">
        <f>IF(比較1!$C$7&lt;system!I79,"",system!I79)</f>
        <v>7</v>
      </c>
      <c r="V79" s="3">
        <f t="shared" si="9"/>
        <v>44440</v>
      </c>
      <c r="W79" s="6">
        <f>IF(U79="","",VLOOKUP(U79,system!$A$2:$B$36,2,FALSE))</f>
        <v>1.55E-2</v>
      </c>
      <c r="X79" s="7">
        <f t="shared" si="10"/>
        <v>31570669</v>
      </c>
      <c r="Y79" s="7">
        <f>IF(U79="","",VLOOKUP(U79,system!$L$2:$Q$36,6,FALSE))</f>
        <v>113991</v>
      </c>
      <c r="Z79" s="7">
        <f t="shared" si="11"/>
        <v>40778</v>
      </c>
      <c r="AA79" s="7">
        <f t="shared" si="12"/>
        <v>73213</v>
      </c>
    </row>
    <row r="80" spans="9:28" x14ac:dyDescent="0.2">
      <c r="I80">
        <f t="shared" si="13"/>
        <v>7</v>
      </c>
      <c r="O80" s="3"/>
      <c r="P80" s="6"/>
      <c r="Q80" s="7"/>
      <c r="R80" s="7"/>
      <c r="S80" s="7"/>
      <c r="T80">
        <v>79</v>
      </c>
      <c r="U80">
        <f>IF(比較1!$C$7&lt;system!I80,"",system!I80)</f>
        <v>7</v>
      </c>
      <c r="V80" s="3">
        <f t="shared" si="9"/>
        <v>44470</v>
      </c>
      <c r="W80" s="6">
        <f>IF(U80="","",VLOOKUP(U80,system!$A$2:$B$36,2,FALSE))</f>
        <v>1.55E-2</v>
      </c>
      <c r="X80" s="7">
        <f t="shared" si="10"/>
        <v>31497456</v>
      </c>
      <c r="Y80" s="7">
        <f>IF(U80="","",VLOOKUP(U80,system!$L$2:$Q$36,6,FALSE))</f>
        <v>113991</v>
      </c>
      <c r="Z80" s="7">
        <f t="shared" si="11"/>
        <v>40684</v>
      </c>
      <c r="AA80" s="7">
        <f t="shared" si="12"/>
        <v>73307</v>
      </c>
    </row>
    <row r="81" spans="9:28" x14ac:dyDescent="0.2">
      <c r="I81">
        <f t="shared" si="13"/>
        <v>7</v>
      </c>
      <c r="O81" s="3"/>
      <c r="P81" s="6"/>
      <c r="Q81" s="7"/>
      <c r="R81" s="7"/>
      <c r="S81" s="7"/>
      <c r="T81">
        <v>80</v>
      </c>
      <c r="U81">
        <f>IF(比較1!$C$7&lt;system!I81,"",system!I81)</f>
        <v>7</v>
      </c>
      <c r="V81" s="3">
        <f t="shared" si="9"/>
        <v>44501</v>
      </c>
      <c r="W81" s="6">
        <f>IF(U81="","",VLOOKUP(U81,system!$A$2:$B$36,2,FALSE))</f>
        <v>1.55E-2</v>
      </c>
      <c r="X81" s="7">
        <f t="shared" si="10"/>
        <v>31424149</v>
      </c>
      <c r="Y81" s="7">
        <f>IF(U81="","",VLOOKUP(U81,system!$L$2:$Q$36,6,FALSE))</f>
        <v>113991</v>
      </c>
      <c r="Z81" s="7">
        <f t="shared" si="11"/>
        <v>40589</v>
      </c>
      <c r="AA81" s="7">
        <f t="shared" si="12"/>
        <v>73402</v>
      </c>
    </row>
    <row r="82" spans="9:28" x14ac:dyDescent="0.2">
      <c r="I82">
        <f t="shared" si="13"/>
        <v>7</v>
      </c>
      <c r="O82" s="3"/>
      <c r="P82" s="6"/>
      <c r="Q82" s="7"/>
      <c r="R82" s="7"/>
      <c r="S82" s="7"/>
      <c r="T82">
        <v>81</v>
      </c>
      <c r="U82">
        <f>IF(比較1!$C$7&lt;system!I82,"",system!I82)</f>
        <v>7</v>
      </c>
      <c r="V82" s="3">
        <f t="shared" si="9"/>
        <v>44531</v>
      </c>
      <c r="W82" s="6">
        <f>IF(U82="","",VLOOKUP(U82,system!$A$2:$B$36,2,FALSE))</f>
        <v>1.55E-2</v>
      </c>
      <c r="X82" s="7">
        <f t="shared" si="10"/>
        <v>31350747</v>
      </c>
      <c r="Y82" s="7">
        <f>IF(U82="","",VLOOKUP(U82,system!$L$2:$Q$36,6,FALSE))</f>
        <v>113991</v>
      </c>
      <c r="Z82" s="7">
        <f t="shared" si="11"/>
        <v>40494</v>
      </c>
      <c r="AA82" s="7">
        <f t="shared" si="12"/>
        <v>73497</v>
      </c>
    </row>
    <row r="83" spans="9:28" x14ac:dyDescent="0.2">
      <c r="I83">
        <f t="shared" si="13"/>
        <v>7</v>
      </c>
      <c r="O83" s="3"/>
      <c r="P83" s="6"/>
      <c r="Q83" s="7"/>
      <c r="R83" s="7"/>
      <c r="S83" s="7"/>
      <c r="T83">
        <v>82</v>
      </c>
      <c r="U83">
        <f>IF(比較1!$C$7&lt;system!I83,"",system!I83)</f>
        <v>7</v>
      </c>
      <c r="V83" s="3">
        <f t="shared" si="9"/>
        <v>44562</v>
      </c>
      <c r="W83" s="6">
        <f>IF(U83="","",VLOOKUP(U83,system!$A$2:$B$36,2,FALSE))</f>
        <v>1.55E-2</v>
      </c>
      <c r="X83" s="7">
        <f t="shared" si="10"/>
        <v>31277250</v>
      </c>
      <c r="Y83" s="7">
        <f>IF(U83="","",VLOOKUP(U83,system!$L$2:$Q$36,6,FALSE))</f>
        <v>113991</v>
      </c>
      <c r="Z83" s="7">
        <f t="shared" si="11"/>
        <v>40399</v>
      </c>
      <c r="AA83" s="7">
        <f t="shared" si="12"/>
        <v>73592</v>
      </c>
    </row>
    <row r="84" spans="9:28" x14ac:dyDescent="0.2">
      <c r="I84">
        <f t="shared" si="13"/>
        <v>7</v>
      </c>
      <c r="O84" s="3"/>
      <c r="P84" s="6"/>
      <c r="Q84" s="7"/>
      <c r="R84" s="7"/>
      <c r="S84" s="7"/>
      <c r="T84">
        <v>83</v>
      </c>
      <c r="U84">
        <f>IF(比較1!$C$7&lt;system!I84,"",system!I84)</f>
        <v>7</v>
      </c>
      <c r="V84" s="3">
        <f t="shared" si="9"/>
        <v>44593</v>
      </c>
      <c r="W84" s="6">
        <f>IF(U84="","",VLOOKUP(U84,system!$A$2:$B$36,2,FALSE))</f>
        <v>1.55E-2</v>
      </c>
      <c r="X84" s="7">
        <f t="shared" si="10"/>
        <v>31203658</v>
      </c>
      <c r="Y84" s="7">
        <f>IF(U84="","",VLOOKUP(U84,system!$L$2:$Q$36,6,FALSE))</f>
        <v>113991</v>
      </c>
      <c r="Z84" s="7">
        <f t="shared" si="11"/>
        <v>40304</v>
      </c>
      <c r="AA84" s="7">
        <f t="shared" si="12"/>
        <v>73687</v>
      </c>
    </row>
    <row r="85" spans="9:28" x14ac:dyDescent="0.2">
      <c r="I85">
        <f t="shared" si="13"/>
        <v>7</v>
      </c>
      <c r="O85" s="3"/>
      <c r="P85" s="6"/>
      <c r="Q85" s="7"/>
      <c r="R85" s="7"/>
      <c r="S85" s="7"/>
      <c r="T85">
        <v>84</v>
      </c>
      <c r="U85">
        <f>IF(比較1!$C$7&lt;system!I85,"",system!I85)</f>
        <v>7</v>
      </c>
      <c r="V85" s="3">
        <f t="shared" si="9"/>
        <v>44621</v>
      </c>
      <c r="W85" s="6">
        <f>IF(U85="","",VLOOKUP(U85,system!$A$2:$B$36,2,FALSE))</f>
        <v>1.55E-2</v>
      </c>
      <c r="X85" s="7">
        <f t="shared" si="10"/>
        <v>31129971</v>
      </c>
      <c r="Y85" s="7">
        <f>IF(U85="","",VLOOKUP(U85,system!$L$2:$Q$36,6,FALSE))</f>
        <v>113991</v>
      </c>
      <c r="Z85" s="7">
        <f t="shared" si="11"/>
        <v>40209</v>
      </c>
      <c r="AA85" s="7">
        <f t="shared" si="12"/>
        <v>73782</v>
      </c>
    </row>
    <row r="86" spans="9:28" x14ac:dyDescent="0.2">
      <c r="I86">
        <f t="shared" si="13"/>
        <v>8</v>
      </c>
      <c r="M86" s="4"/>
      <c r="O86" s="8"/>
      <c r="P86" s="9"/>
      <c r="Q86" s="10"/>
      <c r="R86" s="10"/>
      <c r="S86" s="10"/>
      <c r="T86" s="4">
        <v>85</v>
      </c>
      <c r="U86">
        <f>IF(比較1!$C$7&lt;system!I86,"",system!I86)</f>
        <v>8</v>
      </c>
      <c r="V86" s="3">
        <f t="shared" si="9"/>
        <v>44652</v>
      </c>
      <c r="W86" s="6">
        <f>IF(U86="","",VLOOKUP(U86,system!$A$2:$B$36,2,FALSE))</f>
        <v>1.55E-2</v>
      </c>
      <c r="X86" s="7">
        <f t="shared" si="10"/>
        <v>31056189</v>
      </c>
      <c r="Y86" s="7">
        <f>IF(U86="","",VLOOKUP(U86,system!$L$2:$Q$36,6,FALSE))</f>
        <v>113991</v>
      </c>
      <c r="Z86" s="7">
        <f t="shared" si="11"/>
        <v>40114</v>
      </c>
      <c r="AA86" s="7">
        <f t="shared" si="12"/>
        <v>73877</v>
      </c>
      <c r="AB86">
        <f>IF(X86="","",ROUND(system!$AJ$5/100*X86,-2))</f>
        <v>169900</v>
      </c>
    </row>
    <row r="87" spans="9:28" x14ac:dyDescent="0.2">
      <c r="I87">
        <f t="shared" si="13"/>
        <v>8</v>
      </c>
      <c r="M87" s="4"/>
      <c r="O87" s="8"/>
      <c r="P87" s="9"/>
      <c r="Q87" s="10"/>
      <c r="R87" s="10"/>
      <c r="S87" s="10"/>
      <c r="T87" s="4">
        <v>86</v>
      </c>
      <c r="U87">
        <f>IF(比較1!$C$7&lt;system!I87,"",system!I87)</f>
        <v>8</v>
      </c>
      <c r="V87" s="3">
        <f t="shared" si="9"/>
        <v>44682</v>
      </c>
      <c r="W87" s="6">
        <f>IF(U87="","",VLOOKUP(U87,system!$A$2:$B$36,2,FALSE))</f>
        <v>1.55E-2</v>
      </c>
      <c r="X87" s="7">
        <f t="shared" si="10"/>
        <v>30982312</v>
      </c>
      <c r="Y87" s="7">
        <f>IF(U87="","",VLOOKUP(U87,system!$L$2:$Q$36,6,FALSE))</f>
        <v>113991</v>
      </c>
      <c r="Z87" s="7">
        <f t="shared" si="11"/>
        <v>40018</v>
      </c>
      <c r="AA87" s="7">
        <f t="shared" si="12"/>
        <v>73973</v>
      </c>
    </row>
    <row r="88" spans="9:28" x14ac:dyDescent="0.2">
      <c r="I88">
        <f t="shared" si="13"/>
        <v>8</v>
      </c>
      <c r="M88" s="4"/>
      <c r="O88" s="8"/>
      <c r="P88" s="9"/>
      <c r="Q88" s="10"/>
      <c r="R88" s="10"/>
      <c r="S88" s="10"/>
      <c r="T88" s="4">
        <v>87</v>
      </c>
      <c r="U88">
        <f>IF(比較1!$C$7&lt;system!I88,"",system!I88)</f>
        <v>8</v>
      </c>
      <c r="V88" s="3">
        <f t="shared" si="9"/>
        <v>44713</v>
      </c>
      <c r="W88" s="6">
        <f>IF(U88="","",VLOOKUP(U88,system!$A$2:$B$36,2,FALSE))</f>
        <v>1.55E-2</v>
      </c>
      <c r="X88" s="7">
        <f t="shared" si="10"/>
        <v>30908339</v>
      </c>
      <c r="Y88" s="7">
        <f>IF(U88="","",VLOOKUP(U88,system!$L$2:$Q$36,6,FALSE))</f>
        <v>113991</v>
      </c>
      <c r="Z88" s="7">
        <f t="shared" si="11"/>
        <v>39923</v>
      </c>
      <c r="AA88" s="7">
        <f t="shared" si="12"/>
        <v>74068</v>
      </c>
    </row>
    <row r="89" spans="9:28" x14ac:dyDescent="0.2">
      <c r="I89">
        <f t="shared" si="13"/>
        <v>8</v>
      </c>
      <c r="M89" s="4"/>
      <c r="O89" s="8"/>
      <c r="P89" s="9"/>
      <c r="Q89" s="10"/>
      <c r="R89" s="10"/>
      <c r="S89" s="10"/>
      <c r="T89" s="4">
        <v>88</v>
      </c>
      <c r="U89">
        <f>IF(比較1!$C$7&lt;system!I89,"",system!I89)</f>
        <v>8</v>
      </c>
      <c r="V89" s="3">
        <f t="shared" si="9"/>
        <v>44743</v>
      </c>
      <c r="W89" s="6">
        <f>IF(U89="","",VLOOKUP(U89,system!$A$2:$B$36,2,FALSE))</f>
        <v>1.55E-2</v>
      </c>
      <c r="X89" s="7">
        <f t="shared" si="10"/>
        <v>30834271</v>
      </c>
      <c r="Y89" s="7">
        <f>IF(U89="","",VLOOKUP(U89,system!$L$2:$Q$36,6,FALSE))</f>
        <v>113991</v>
      </c>
      <c r="Z89" s="7">
        <f t="shared" si="11"/>
        <v>39827</v>
      </c>
      <c r="AA89" s="7">
        <f t="shared" si="12"/>
        <v>74164</v>
      </c>
    </row>
    <row r="90" spans="9:28" x14ac:dyDescent="0.2">
      <c r="I90">
        <f t="shared" si="13"/>
        <v>8</v>
      </c>
      <c r="M90" s="4"/>
      <c r="O90" s="8"/>
      <c r="P90" s="9"/>
      <c r="Q90" s="10"/>
      <c r="R90" s="10"/>
      <c r="S90" s="10"/>
      <c r="T90" s="4">
        <v>89</v>
      </c>
      <c r="U90">
        <f>IF(比較1!$C$7&lt;system!I90,"",system!I90)</f>
        <v>8</v>
      </c>
      <c r="V90" s="3">
        <f t="shared" si="9"/>
        <v>44774</v>
      </c>
      <c r="W90" s="6">
        <f>IF(U90="","",VLOOKUP(U90,system!$A$2:$B$36,2,FALSE))</f>
        <v>1.55E-2</v>
      </c>
      <c r="X90" s="7">
        <f t="shared" si="10"/>
        <v>30760107</v>
      </c>
      <c r="Y90" s="7">
        <f>IF(U90="","",VLOOKUP(U90,system!$L$2:$Q$36,6,FALSE))</f>
        <v>113991</v>
      </c>
      <c r="Z90" s="7">
        <f t="shared" si="11"/>
        <v>39731</v>
      </c>
      <c r="AA90" s="7">
        <f t="shared" si="12"/>
        <v>74260</v>
      </c>
    </row>
    <row r="91" spans="9:28" x14ac:dyDescent="0.2">
      <c r="I91">
        <f t="shared" si="13"/>
        <v>8</v>
      </c>
      <c r="M91" s="4"/>
      <c r="O91" s="8"/>
      <c r="P91" s="9"/>
      <c r="Q91" s="10"/>
      <c r="R91" s="10"/>
      <c r="S91" s="10"/>
      <c r="T91" s="4">
        <v>90</v>
      </c>
      <c r="U91">
        <f>IF(比較1!$C$7&lt;system!I91,"",system!I91)</f>
        <v>8</v>
      </c>
      <c r="V91" s="3">
        <f t="shared" si="9"/>
        <v>44805</v>
      </c>
      <c r="W91" s="6">
        <f>IF(U91="","",VLOOKUP(U91,system!$A$2:$B$36,2,FALSE))</f>
        <v>1.55E-2</v>
      </c>
      <c r="X91" s="7">
        <f t="shared" si="10"/>
        <v>30685847</v>
      </c>
      <c r="Y91" s="7">
        <f>IF(U91="","",VLOOKUP(U91,system!$L$2:$Q$36,6,FALSE))</f>
        <v>113991</v>
      </c>
      <c r="Z91" s="7">
        <f t="shared" si="11"/>
        <v>39635</v>
      </c>
      <c r="AA91" s="7">
        <f t="shared" si="12"/>
        <v>74356</v>
      </c>
    </row>
    <row r="92" spans="9:28" x14ac:dyDescent="0.2">
      <c r="I92">
        <f t="shared" si="13"/>
        <v>8</v>
      </c>
      <c r="M92" s="4"/>
      <c r="O92" s="8"/>
      <c r="P92" s="9"/>
      <c r="Q92" s="10"/>
      <c r="R92" s="10"/>
      <c r="S92" s="10"/>
      <c r="T92" s="4">
        <v>91</v>
      </c>
      <c r="U92">
        <f>IF(比較1!$C$7&lt;system!I92,"",system!I92)</f>
        <v>8</v>
      </c>
      <c r="V92" s="3">
        <f t="shared" si="9"/>
        <v>44835</v>
      </c>
      <c r="W92" s="6">
        <f>IF(U92="","",VLOOKUP(U92,system!$A$2:$B$36,2,FALSE))</f>
        <v>1.55E-2</v>
      </c>
      <c r="X92" s="7">
        <f t="shared" si="10"/>
        <v>30611491</v>
      </c>
      <c r="Y92" s="7">
        <f>IF(U92="","",VLOOKUP(U92,system!$L$2:$Q$36,6,FALSE))</f>
        <v>113991</v>
      </c>
      <c r="Z92" s="7">
        <f t="shared" si="11"/>
        <v>39539</v>
      </c>
      <c r="AA92" s="7">
        <f t="shared" si="12"/>
        <v>74452</v>
      </c>
    </row>
    <row r="93" spans="9:28" x14ac:dyDescent="0.2">
      <c r="I93">
        <f t="shared" si="13"/>
        <v>8</v>
      </c>
      <c r="M93" s="4"/>
      <c r="O93" s="8"/>
      <c r="P93" s="9"/>
      <c r="Q93" s="10"/>
      <c r="R93" s="10"/>
      <c r="S93" s="10"/>
      <c r="T93" s="4">
        <v>92</v>
      </c>
      <c r="U93">
        <f>IF(比較1!$C$7&lt;system!I93,"",system!I93)</f>
        <v>8</v>
      </c>
      <c r="V93" s="3">
        <f t="shared" si="9"/>
        <v>44866</v>
      </c>
      <c r="W93" s="6">
        <f>IF(U93="","",VLOOKUP(U93,system!$A$2:$B$36,2,FALSE))</f>
        <v>1.55E-2</v>
      </c>
      <c r="X93" s="7">
        <f t="shared" si="10"/>
        <v>30537039</v>
      </c>
      <c r="Y93" s="7">
        <f>IF(U93="","",VLOOKUP(U93,system!$L$2:$Q$36,6,FALSE))</f>
        <v>113991</v>
      </c>
      <c r="Z93" s="7">
        <f t="shared" si="11"/>
        <v>39443</v>
      </c>
      <c r="AA93" s="7">
        <f t="shared" si="12"/>
        <v>74548</v>
      </c>
    </row>
    <row r="94" spans="9:28" x14ac:dyDescent="0.2">
      <c r="I94">
        <f t="shared" si="13"/>
        <v>8</v>
      </c>
      <c r="M94" s="4"/>
      <c r="O94" s="8"/>
      <c r="P94" s="9"/>
      <c r="Q94" s="10"/>
      <c r="R94" s="10"/>
      <c r="S94" s="10"/>
      <c r="T94" s="4">
        <v>93</v>
      </c>
      <c r="U94">
        <f>IF(比較1!$C$7&lt;system!I94,"",system!I94)</f>
        <v>8</v>
      </c>
      <c r="V94" s="3">
        <f t="shared" si="9"/>
        <v>44896</v>
      </c>
      <c r="W94" s="6">
        <f>IF(U94="","",VLOOKUP(U94,system!$A$2:$B$36,2,FALSE))</f>
        <v>1.55E-2</v>
      </c>
      <c r="X94" s="7">
        <f t="shared" si="10"/>
        <v>30462491</v>
      </c>
      <c r="Y94" s="7">
        <f>IF(U94="","",VLOOKUP(U94,system!$L$2:$Q$36,6,FALSE))</f>
        <v>113991</v>
      </c>
      <c r="Z94" s="7">
        <f t="shared" si="11"/>
        <v>39347</v>
      </c>
      <c r="AA94" s="7">
        <f t="shared" si="12"/>
        <v>74644</v>
      </c>
    </row>
    <row r="95" spans="9:28" x14ac:dyDescent="0.2">
      <c r="I95">
        <f t="shared" si="13"/>
        <v>8</v>
      </c>
      <c r="M95" s="4"/>
      <c r="O95" s="8"/>
      <c r="P95" s="9"/>
      <c r="Q95" s="10"/>
      <c r="R95" s="10"/>
      <c r="S95" s="10"/>
      <c r="T95" s="4">
        <v>94</v>
      </c>
      <c r="U95">
        <f>IF(比較1!$C$7&lt;system!I95,"",system!I95)</f>
        <v>8</v>
      </c>
      <c r="V95" s="3">
        <f t="shared" si="9"/>
        <v>44927</v>
      </c>
      <c r="W95" s="6">
        <f>IF(U95="","",VLOOKUP(U95,system!$A$2:$B$36,2,FALSE))</f>
        <v>1.55E-2</v>
      </c>
      <c r="X95" s="7">
        <f t="shared" si="10"/>
        <v>30387847</v>
      </c>
      <c r="Y95" s="7">
        <f>IF(U95="","",VLOOKUP(U95,system!$L$2:$Q$36,6,FALSE))</f>
        <v>113991</v>
      </c>
      <c r="Z95" s="7">
        <f t="shared" si="11"/>
        <v>39250</v>
      </c>
      <c r="AA95" s="7">
        <f t="shared" si="12"/>
        <v>74741</v>
      </c>
    </row>
    <row r="96" spans="9:28" x14ac:dyDescent="0.2">
      <c r="I96">
        <f t="shared" si="13"/>
        <v>8</v>
      </c>
      <c r="M96" s="4"/>
      <c r="O96" s="8"/>
      <c r="P96" s="9"/>
      <c r="Q96" s="10"/>
      <c r="R96" s="10"/>
      <c r="S96" s="10"/>
      <c r="T96" s="4">
        <v>95</v>
      </c>
      <c r="U96">
        <f>IF(比較1!$C$7&lt;system!I96,"",system!I96)</f>
        <v>8</v>
      </c>
      <c r="V96" s="3">
        <f t="shared" si="9"/>
        <v>44958</v>
      </c>
      <c r="W96" s="6">
        <f>IF(U96="","",VLOOKUP(U96,system!$A$2:$B$36,2,FALSE))</f>
        <v>1.55E-2</v>
      </c>
      <c r="X96" s="7">
        <f t="shared" si="10"/>
        <v>30313106</v>
      </c>
      <c r="Y96" s="7">
        <f>IF(U96="","",VLOOKUP(U96,system!$L$2:$Q$36,6,FALSE))</f>
        <v>113991</v>
      </c>
      <c r="Z96" s="7">
        <f t="shared" si="11"/>
        <v>39154</v>
      </c>
      <c r="AA96" s="7">
        <f t="shared" si="12"/>
        <v>74837</v>
      </c>
    </row>
    <row r="97" spans="9:28" x14ac:dyDescent="0.2">
      <c r="I97">
        <f t="shared" si="13"/>
        <v>8</v>
      </c>
      <c r="M97" s="4"/>
      <c r="O97" s="8"/>
      <c r="P97" s="9"/>
      <c r="Q97" s="10"/>
      <c r="R97" s="10"/>
      <c r="S97" s="10"/>
      <c r="T97" s="4">
        <v>96</v>
      </c>
      <c r="U97">
        <f>IF(比較1!$C$7&lt;system!I97,"",system!I97)</f>
        <v>8</v>
      </c>
      <c r="V97" s="3">
        <f t="shared" si="9"/>
        <v>44986</v>
      </c>
      <c r="W97" s="6">
        <f>IF(U97="","",VLOOKUP(U97,system!$A$2:$B$36,2,FALSE))</f>
        <v>1.55E-2</v>
      </c>
      <c r="X97" s="7">
        <f t="shared" si="10"/>
        <v>30238269</v>
      </c>
      <c r="Y97" s="7">
        <f>IF(U97="","",VLOOKUP(U97,system!$L$2:$Q$36,6,FALSE))</f>
        <v>113991</v>
      </c>
      <c r="Z97" s="7">
        <f t="shared" si="11"/>
        <v>39057</v>
      </c>
      <c r="AA97" s="7">
        <f t="shared" si="12"/>
        <v>74934</v>
      </c>
    </row>
    <row r="98" spans="9:28" x14ac:dyDescent="0.2">
      <c r="I98">
        <f t="shared" si="13"/>
        <v>9</v>
      </c>
      <c r="O98" s="3"/>
      <c r="P98" s="6"/>
      <c r="Q98" s="7"/>
      <c r="R98" s="7"/>
      <c r="S98" s="7"/>
      <c r="T98">
        <v>97</v>
      </c>
      <c r="U98">
        <f>IF(比較1!$C$7&lt;system!I98,"",system!I98)</f>
        <v>9</v>
      </c>
      <c r="V98" s="3">
        <f t="shared" si="9"/>
        <v>45017</v>
      </c>
      <c r="W98" s="6">
        <f>IF(U98="","",VLOOKUP(U98,system!$A$2:$B$36,2,FALSE))</f>
        <v>1.55E-2</v>
      </c>
      <c r="X98" s="7">
        <f t="shared" si="10"/>
        <v>30163335</v>
      </c>
      <c r="Y98" s="7">
        <f>IF(U98="","",VLOOKUP(U98,system!$L$2:$Q$36,6,FALSE))</f>
        <v>113991</v>
      </c>
      <c r="Z98" s="7">
        <f t="shared" si="11"/>
        <v>38960</v>
      </c>
      <c r="AA98" s="7">
        <f t="shared" si="12"/>
        <v>75031</v>
      </c>
      <c r="AB98">
        <f>IF(X98="","",ROUND(system!$AJ$5/100*X98,-2))</f>
        <v>165000</v>
      </c>
    </row>
    <row r="99" spans="9:28" x14ac:dyDescent="0.2">
      <c r="I99">
        <f t="shared" si="13"/>
        <v>9</v>
      </c>
      <c r="O99" s="3"/>
      <c r="P99" s="6"/>
      <c r="Q99" s="7"/>
      <c r="R99" s="7"/>
      <c r="S99" s="7"/>
      <c r="T99">
        <v>98</v>
      </c>
      <c r="U99">
        <f>IF(比較1!$C$7&lt;system!I99,"",system!I99)</f>
        <v>9</v>
      </c>
      <c r="V99" s="3">
        <f t="shared" si="9"/>
        <v>45047</v>
      </c>
      <c r="W99" s="6">
        <f>IF(U99="","",VLOOKUP(U99,system!$A$2:$B$36,2,FALSE))</f>
        <v>1.55E-2</v>
      </c>
      <c r="X99" s="7">
        <f t="shared" si="10"/>
        <v>30088304</v>
      </c>
      <c r="Y99" s="7">
        <f>IF(U99="","",VLOOKUP(U99,system!$L$2:$Q$36,6,FALSE))</f>
        <v>113991</v>
      </c>
      <c r="Z99" s="7">
        <f t="shared" si="11"/>
        <v>38864</v>
      </c>
      <c r="AA99" s="7">
        <f t="shared" si="12"/>
        <v>75127</v>
      </c>
    </row>
    <row r="100" spans="9:28" x14ac:dyDescent="0.2">
      <c r="I100">
        <f t="shared" si="13"/>
        <v>9</v>
      </c>
      <c r="O100" s="3"/>
      <c r="P100" s="6"/>
      <c r="Q100" s="7"/>
      <c r="R100" s="7"/>
      <c r="S100" s="7"/>
      <c r="T100">
        <v>99</v>
      </c>
      <c r="U100">
        <f>IF(比較1!$C$7&lt;system!I100,"",system!I100)</f>
        <v>9</v>
      </c>
      <c r="V100" s="3">
        <f t="shared" si="9"/>
        <v>45078</v>
      </c>
      <c r="W100" s="6">
        <f>IF(U100="","",VLOOKUP(U100,system!$A$2:$B$36,2,FALSE))</f>
        <v>1.55E-2</v>
      </c>
      <c r="X100" s="7">
        <f t="shared" si="10"/>
        <v>30013177</v>
      </c>
      <c r="Y100" s="7">
        <f>IF(U100="","",VLOOKUP(U100,system!$L$2:$Q$36,6,FALSE))</f>
        <v>113991</v>
      </c>
      <c r="Z100" s="7">
        <f t="shared" si="11"/>
        <v>38767</v>
      </c>
      <c r="AA100" s="7">
        <f t="shared" si="12"/>
        <v>75224</v>
      </c>
    </row>
    <row r="101" spans="9:28" x14ac:dyDescent="0.2">
      <c r="I101">
        <f t="shared" si="13"/>
        <v>9</v>
      </c>
      <c r="O101" s="3"/>
      <c r="P101" s="6"/>
      <c r="Q101" s="7"/>
      <c r="R101" s="7"/>
      <c r="S101" s="7"/>
      <c r="T101">
        <v>100</v>
      </c>
      <c r="U101">
        <f>IF(比較1!$C$7&lt;system!I101,"",system!I101)</f>
        <v>9</v>
      </c>
      <c r="V101" s="3">
        <f t="shared" si="9"/>
        <v>45108</v>
      </c>
      <c r="W101" s="6">
        <f>IF(U101="","",VLOOKUP(U101,system!$A$2:$B$36,2,FALSE))</f>
        <v>1.55E-2</v>
      </c>
      <c r="X101" s="7">
        <f t="shared" si="10"/>
        <v>29937953</v>
      </c>
      <c r="Y101" s="7">
        <f>IF(U101="","",VLOOKUP(U101,system!$L$2:$Q$36,6,FALSE))</f>
        <v>113991</v>
      </c>
      <c r="Z101" s="7">
        <f t="shared" si="11"/>
        <v>38669</v>
      </c>
      <c r="AA101" s="7">
        <f t="shared" si="12"/>
        <v>75322</v>
      </c>
    </row>
    <row r="102" spans="9:28" x14ac:dyDescent="0.2">
      <c r="I102">
        <f t="shared" si="13"/>
        <v>9</v>
      </c>
      <c r="O102" s="3"/>
      <c r="P102" s="6"/>
      <c r="Q102" s="7"/>
      <c r="R102" s="7"/>
      <c r="S102" s="7"/>
      <c r="T102">
        <v>101</v>
      </c>
      <c r="U102">
        <f>IF(比較1!$C$7&lt;system!I102,"",system!I102)</f>
        <v>9</v>
      </c>
      <c r="V102" s="3">
        <f t="shared" si="9"/>
        <v>45139</v>
      </c>
      <c r="W102" s="6">
        <f>IF(U102="","",VLOOKUP(U102,system!$A$2:$B$36,2,FALSE))</f>
        <v>1.55E-2</v>
      </c>
      <c r="X102" s="7">
        <f t="shared" si="10"/>
        <v>29862631</v>
      </c>
      <c r="Y102" s="7">
        <f>IF(U102="","",VLOOKUP(U102,system!$L$2:$Q$36,6,FALSE))</f>
        <v>113991</v>
      </c>
      <c r="Z102" s="7">
        <f t="shared" si="11"/>
        <v>38572</v>
      </c>
      <c r="AA102" s="7">
        <f t="shared" si="12"/>
        <v>75419</v>
      </c>
    </row>
    <row r="103" spans="9:28" x14ac:dyDescent="0.2">
      <c r="I103">
        <f t="shared" si="13"/>
        <v>9</v>
      </c>
      <c r="O103" s="3"/>
      <c r="P103" s="6"/>
      <c r="Q103" s="7"/>
      <c r="R103" s="7"/>
      <c r="S103" s="7"/>
      <c r="T103">
        <v>102</v>
      </c>
      <c r="U103">
        <f>IF(比較1!$C$7&lt;system!I103,"",system!I103)</f>
        <v>9</v>
      </c>
      <c r="V103" s="3">
        <f t="shared" si="9"/>
        <v>45170</v>
      </c>
      <c r="W103" s="6">
        <f>IF(U103="","",VLOOKUP(U103,system!$A$2:$B$36,2,FALSE))</f>
        <v>1.55E-2</v>
      </c>
      <c r="X103" s="7">
        <f t="shared" si="10"/>
        <v>29787212</v>
      </c>
      <c r="Y103" s="7">
        <f>IF(U103="","",VLOOKUP(U103,system!$L$2:$Q$36,6,FALSE))</f>
        <v>113991</v>
      </c>
      <c r="Z103" s="7">
        <f t="shared" si="11"/>
        <v>38475</v>
      </c>
      <c r="AA103" s="7">
        <f t="shared" si="12"/>
        <v>75516</v>
      </c>
    </row>
    <row r="104" spans="9:28" x14ac:dyDescent="0.2">
      <c r="I104">
        <f t="shared" si="13"/>
        <v>9</v>
      </c>
      <c r="O104" s="3"/>
      <c r="P104" s="6"/>
      <c r="Q104" s="7"/>
      <c r="R104" s="7"/>
      <c r="S104" s="7"/>
      <c r="T104">
        <v>103</v>
      </c>
      <c r="U104">
        <f>IF(比較1!$C$7&lt;system!I104,"",system!I104)</f>
        <v>9</v>
      </c>
      <c r="V104" s="3">
        <f t="shared" si="9"/>
        <v>45200</v>
      </c>
      <c r="W104" s="6">
        <f>IF(U104="","",VLOOKUP(U104,system!$A$2:$B$36,2,FALSE))</f>
        <v>1.55E-2</v>
      </c>
      <c r="X104" s="7">
        <f t="shared" si="10"/>
        <v>29711696</v>
      </c>
      <c r="Y104" s="7">
        <f>IF(U104="","",VLOOKUP(U104,system!$L$2:$Q$36,6,FALSE))</f>
        <v>113991</v>
      </c>
      <c r="Z104" s="7">
        <f t="shared" si="11"/>
        <v>38377</v>
      </c>
      <c r="AA104" s="7">
        <f t="shared" si="12"/>
        <v>75614</v>
      </c>
    </row>
    <row r="105" spans="9:28" x14ac:dyDescent="0.2">
      <c r="I105">
        <f t="shared" si="13"/>
        <v>9</v>
      </c>
      <c r="O105" s="3"/>
      <c r="P105" s="6"/>
      <c r="Q105" s="7"/>
      <c r="R105" s="7"/>
      <c r="S105" s="7"/>
      <c r="T105">
        <v>104</v>
      </c>
      <c r="U105">
        <f>IF(比較1!$C$7&lt;system!I105,"",system!I105)</f>
        <v>9</v>
      </c>
      <c r="V105" s="3">
        <f t="shared" si="9"/>
        <v>45231</v>
      </c>
      <c r="W105" s="6">
        <f>IF(U105="","",VLOOKUP(U105,system!$A$2:$B$36,2,FALSE))</f>
        <v>1.55E-2</v>
      </c>
      <c r="X105" s="7">
        <f t="shared" si="10"/>
        <v>29636082</v>
      </c>
      <c r="Y105" s="7">
        <f>IF(U105="","",VLOOKUP(U105,system!$L$2:$Q$36,6,FALSE))</f>
        <v>113991</v>
      </c>
      <c r="Z105" s="7">
        <f t="shared" si="11"/>
        <v>38279</v>
      </c>
      <c r="AA105" s="7">
        <f t="shared" si="12"/>
        <v>75712</v>
      </c>
    </row>
    <row r="106" spans="9:28" x14ac:dyDescent="0.2">
      <c r="I106">
        <f t="shared" si="13"/>
        <v>9</v>
      </c>
      <c r="O106" s="3"/>
      <c r="P106" s="6"/>
      <c r="Q106" s="7"/>
      <c r="R106" s="7"/>
      <c r="S106" s="7"/>
      <c r="T106">
        <v>105</v>
      </c>
      <c r="U106">
        <f>IF(比較1!$C$7&lt;system!I106,"",system!I106)</f>
        <v>9</v>
      </c>
      <c r="V106" s="3">
        <f t="shared" si="9"/>
        <v>45261</v>
      </c>
      <c r="W106" s="6">
        <f>IF(U106="","",VLOOKUP(U106,system!$A$2:$B$36,2,FALSE))</f>
        <v>1.55E-2</v>
      </c>
      <c r="X106" s="7">
        <f t="shared" si="10"/>
        <v>29560370</v>
      </c>
      <c r="Y106" s="7">
        <f>IF(U106="","",VLOOKUP(U106,system!$L$2:$Q$36,6,FALSE))</f>
        <v>113991</v>
      </c>
      <c r="Z106" s="7">
        <f t="shared" si="11"/>
        <v>38182</v>
      </c>
      <c r="AA106" s="7">
        <f t="shared" si="12"/>
        <v>75809</v>
      </c>
    </row>
    <row r="107" spans="9:28" x14ac:dyDescent="0.2">
      <c r="I107">
        <f t="shared" si="13"/>
        <v>9</v>
      </c>
      <c r="O107" s="3"/>
      <c r="P107" s="6"/>
      <c r="Q107" s="7"/>
      <c r="R107" s="7"/>
      <c r="S107" s="7"/>
      <c r="T107">
        <v>106</v>
      </c>
      <c r="U107">
        <f>IF(比較1!$C$7&lt;system!I107,"",system!I107)</f>
        <v>9</v>
      </c>
      <c r="V107" s="3">
        <f t="shared" si="9"/>
        <v>45292</v>
      </c>
      <c r="W107" s="6">
        <f>IF(U107="","",VLOOKUP(U107,system!$A$2:$B$36,2,FALSE))</f>
        <v>1.55E-2</v>
      </c>
      <c r="X107" s="7">
        <f t="shared" si="10"/>
        <v>29484561</v>
      </c>
      <c r="Y107" s="7">
        <f>IF(U107="","",VLOOKUP(U107,system!$L$2:$Q$36,6,FALSE))</f>
        <v>113991</v>
      </c>
      <c r="Z107" s="7">
        <f t="shared" si="11"/>
        <v>38084</v>
      </c>
      <c r="AA107" s="7">
        <f t="shared" si="12"/>
        <v>75907</v>
      </c>
    </row>
    <row r="108" spans="9:28" x14ac:dyDescent="0.2">
      <c r="I108">
        <f t="shared" si="13"/>
        <v>9</v>
      </c>
      <c r="O108" s="3"/>
      <c r="P108" s="6"/>
      <c r="Q108" s="7"/>
      <c r="R108" s="7"/>
      <c r="S108" s="7"/>
      <c r="T108">
        <v>107</v>
      </c>
      <c r="U108">
        <f>IF(比較1!$C$7&lt;system!I108,"",system!I108)</f>
        <v>9</v>
      </c>
      <c r="V108" s="3">
        <f t="shared" si="9"/>
        <v>45323</v>
      </c>
      <c r="W108" s="6">
        <f>IF(U108="","",VLOOKUP(U108,system!$A$2:$B$36,2,FALSE))</f>
        <v>1.55E-2</v>
      </c>
      <c r="X108" s="7">
        <f t="shared" si="10"/>
        <v>29408654</v>
      </c>
      <c r="Y108" s="7">
        <f>IF(U108="","",VLOOKUP(U108,system!$L$2:$Q$36,6,FALSE))</f>
        <v>113991</v>
      </c>
      <c r="Z108" s="7">
        <f t="shared" si="11"/>
        <v>37986</v>
      </c>
      <c r="AA108" s="7">
        <f t="shared" si="12"/>
        <v>76005</v>
      </c>
    </row>
    <row r="109" spans="9:28" x14ac:dyDescent="0.2">
      <c r="I109">
        <f t="shared" si="13"/>
        <v>9</v>
      </c>
      <c r="O109" s="3"/>
      <c r="P109" s="6"/>
      <c r="Q109" s="7"/>
      <c r="R109" s="7"/>
      <c r="S109" s="7"/>
      <c r="T109">
        <v>108</v>
      </c>
      <c r="U109">
        <f>IF(比較1!$C$7&lt;system!I109,"",system!I109)</f>
        <v>9</v>
      </c>
      <c r="V109" s="3">
        <f t="shared" si="9"/>
        <v>45352</v>
      </c>
      <c r="W109" s="6">
        <f>IF(U109="","",VLOOKUP(U109,system!$A$2:$B$36,2,FALSE))</f>
        <v>1.55E-2</v>
      </c>
      <c r="X109" s="7">
        <f t="shared" si="10"/>
        <v>29332649</v>
      </c>
      <c r="Y109" s="7">
        <f>IF(U109="","",VLOOKUP(U109,system!$L$2:$Q$36,6,FALSE))</f>
        <v>113991</v>
      </c>
      <c r="Z109" s="7">
        <f t="shared" si="11"/>
        <v>37888</v>
      </c>
      <c r="AA109" s="7">
        <f t="shared" si="12"/>
        <v>76103</v>
      </c>
    </row>
    <row r="110" spans="9:28" x14ac:dyDescent="0.2">
      <c r="I110">
        <f t="shared" si="13"/>
        <v>10</v>
      </c>
      <c r="O110" s="3"/>
      <c r="P110" s="6"/>
      <c r="Q110" s="7"/>
      <c r="R110" s="7"/>
      <c r="S110" s="7"/>
      <c r="T110">
        <v>109</v>
      </c>
      <c r="U110">
        <f>IF(比較1!$C$7&lt;system!I110,"",system!I110)</f>
        <v>10</v>
      </c>
      <c r="V110" s="3">
        <f t="shared" si="9"/>
        <v>45383</v>
      </c>
      <c r="W110" s="6">
        <f>IF(U110="","",VLOOKUP(U110,system!$A$2:$B$36,2,FALSE))</f>
        <v>1.55E-2</v>
      </c>
      <c r="X110" s="7">
        <f t="shared" si="10"/>
        <v>29256546</v>
      </c>
      <c r="Y110" s="7">
        <f>IF(U110="","",VLOOKUP(U110,system!$L$2:$Q$36,6,FALSE))</f>
        <v>113991</v>
      </c>
      <c r="Z110" s="7">
        <f t="shared" si="11"/>
        <v>37789</v>
      </c>
      <c r="AA110" s="7">
        <f t="shared" si="12"/>
        <v>76202</v>
      </c>
      <c r="AB110">
        <f>IF(X110="","",ROUND(system!$AJ$5/100*X110,-2))</f>
        <v>160000</v>
      </c>
    </row>
    <row r="111" spans="9:28" x14ac:dyDescent="0.2">
      <c r="I111">
        <f t="shared" si="13"/>
        <v>10</v>
      </c>
      <c r="O111" s="3"/>
      <c r="P111" s="6"/>
      <c r="Q111" s="7"/>
      <c r="R111" s="7"/>
      <c r="S111" s="7"/>
      <c r="T111">
        <v>110</v>
      </c>
      <c r="U111">
        <f>IF(比較1!$C$7&lt;system!I111,"",system!I111)</f>
        <v>10</v>
      </c>
      <c r="V111" s="3">
        <f t="shared" si="9"/>
        <v>45413</v>
      </c>
      <c r="W111" s="6">
        <f>IF(U111="","",VLOOKUP(U111,system!$A$2:$B$36,2,FALSE))</f>
        <v>1.55E-2</v>
      </c>
      <c r="X111" s="7">
        <f t="shared" si="10"/>
        <v>29180344</v>
      </c>
      <c r="Y111" s="7">
        <f>IF(U111="","",VLOOKUP(U111,system!$L$2:$Q$36,6,FALSE))</f>
        <v>113991</v>
      </c>
      <c r="Z111" s="7">
        <f t="shared" si="11"/>
        <v>37691</v>
      </c>
      <c r="AA111" s="7">
        <f t="shared" si="12"/>
        <v>76300</v>
      </c>
    </row>
    <row r="112" spans="9:28" x14ac:dyDescent="0.2">
      <c r="I112">
        <f t="shared" si="13"/>
        <v>10</v>
      </c>
      <c r="O112" s="3"/>
      <c r="P112" s="6"/>
      <c r="Q112" s="7"/>
      <c r="R112" s="7"/>
      <c r="S112" s="7"/>
      <c r="T112">
        <v>111</v>
      </c>
      <c r="U112">
        <f>IF(比較1!$C$7&lt;system!I112,"",system!I112)</f>
        <v>10</v>
      </c>
      <c r="V112" s="3">
        <f t="shared" si="9"/>
        <v>45444</v>
      </c>
      <c r="W112" s="6">
        <f>IF(U112="","",VLOOKUP(U112,system!$A$2:$B$36,2,FALSE))</f>
        <v>1.55E-2</v>
      </c>
      <c r="X112" s="7">
        <f t="shared" si="10"/>
        <v>29104044</v>
      </c>
      <c r="Y112" s="7">
        <f>IF(U112="","",VLOOKUP(U112,system!$L$2:$Q$36,6,FALSE))</f>
        <v>113991</v>
      </c>
      <c r="Z112" s="7">
        <f t="shared" si="11"/>
        <v>37592</v>
      </c>
      <c r="AA112" s="7">
        <f t="shared" si="12"/>
        <v>76399</v>
      </c>
    </row>
    <row r="113" spans="9:28" x14ac:dyDescent="0.2">
      <c r="I113">
        <f t="shared" si="13"/>
        <v>10</v>
      </c>
      <c r="O113" s="3"/>
      <c r="P113" s="6"/>
      <c r="Q113" s="7"/>
      <c r="R113" s="7"/>
      <c r="S113" s="7"/>
      <c r="T113">
        <v>112</v>
      </c>
      <c r="U113">
        <f>IF(比較1!$C$7&lt;system!I113,"",system!I113)</f>
        <v>10</v>
      </c>
      <c r="V113" s="3">
        <f t="shared" si="9"/>
        <v>45474</v>
      </c>
      <c r="W113" s="6">
        <f>IF(U113="","",VLOOKUP(U113,system!$A$2:$B$36,2,FALSE))</f>
        <v>1.55E-2</v>
      </c>
      <c r="X113" s="7">
        <f t="shared" si="10"/>
        <v>29027645</v>
      </c>
      <c r="Y113" s="7">
        <f>IF(U113="","",VLOOKUP(U113,system!$L$2:$Q$36,6,FALSE))</f>
        <v>113991</v>
      </c>
      <c r="Z113" s="7">
        <f t="shared" si="11"/>
        <v>37494</v>
      </c>
      <c r="AA113" s="7">
        <f t="shared" si="12"/>
        <v>76497</v>
      </c>
    </row>
    <row r="114" spans="9:28" x14ac:dyDescent="0.2">
      <c r="I114">
        <f t="shared" si="13"/>
        <v>10</v>
      </c>
      <c r="O114" s="3"/>
      <c r="P114" s="6"/>
      <c r="Q114" s="7"/>
      <c r="R114" s="7"/>
      <c r="S114" s="7"/>
      <c r="T114">
        <v>113</v>
      </c>
      <c r="U114">
        <f>IF(比較1!$C$7&lt;system!I114,"",system!I114)</f>
        <v>10</v>
      </c>
      <c r="V114" s="3">
        <f t="shared" si="9"/>
        <v>45505</v>
      </c>
      <c r="W114" s="6">
        <f>IF(U114="","",VLOOKUP(U114,system!$A$2:$B$36,2,FALSE))</f>
        <v>1.55E-2</v>
      </c>
      <c r="X114" s="7">
        <f t="shared" si="10"/>
        <v>28951148</v>
      </c>
      <c r="Y114" s="7">
        <f>IF(U114="","",VLOOKUP(U114,system!$L$2:$Q$36,6,FALSE))</f>
        <v>113991</v>
      </c>
      <c r="Z114" s="7">
        <f t="shared" si="11"/>
        <v>37395</v>
      </c>
      <c r="AA114" s="7">
        <f t="shared" si="12"/>
        <v>76596</v>
      </c>
    </row>
    <row r="115" spans="9:28" x14ac:dyDescent="0.2">
      <c r="I115">
        <f t="shared" si="13"/>
        <v>10</v>
      </c>
      <c r="O115" s="3"/>
      <c r="P115" s="6"/>
      <c r="Q115" s="7"/>
      <c r="R115" s="7"/>
      <c r="S115" s="7"/>
      <c r="T115">
        <v>114</v>
      </c>
      <c r="U115">
        <f>IF(比較1!$C$7&lt;system!I115,"",system!I115)</f>
        <v>10</v>
      </c>
      <c r="V115" s="3">
        <f t="shared" si="9"/>
        <v>45536</v>
      </c>
      <c r="W115" s="6">
        <f>IF(U115="","",VLOOKUP(U115,system!$A$2:$B$36,2,FALSE))</f>
        <v>1.55E-2</v>
      </c>
      <c r="X115" s="7">
        <f t="shared" si="10"/>
        <v>28874552</v>
      </c>
      <c r="Y115" s="7">
        <f>IF(U115="","",VLOOKUP(U115,system!$L$2:$Q$36,6,FALSE))</f>
        <v>113991</v>
      </c>
      <c r="Z115" s="7">
        <f t="shared" si="11"/>
        <v>37296</v>
      </c>
      <c r="AA115" s="7">
        <f t="shared" si="12"/>
        <v>76695</v>
      </c>
    </row>
    <row r="116" spans="9:28" x14ac:dyDescent="0.2">
      <c r="I116">
        <f t="shared" si="13"/>
        <v>10</v>
      </c>
      <c r="O116" s="3"/>
      <c r="P116" s="6"/>
      <c r="Q116" s="7"/>
      <c r="R116" s="7"/>
      <c r="S116" s="7"/>
      <c r="T116">
        <v>115</v>
      </c>
      <c r="U116">
        <f>IF(比較1!$C$7&lt;system!I116,"",system!I116)</f>
        <v>10</v>
      </c>
      <c r="V116" s="3">
        <f t="shared" si="9"/>
        <v>45566</v>
      </c>
      <c r="W116" s="6">
        <f>IF(U116="","",VLOOKUP(U116,system!$A$2:$B$36,2,FALSE))</f>
        <v>1.55E-2</v>
      </c>
      <c r="X116" s="7">
        <f t="shared" si="10"/>
        <v>28797857</v>
      </c>
      <c r="Y116" s="7">
        <f>IF(U116="","",VLOOKUP(U116,system!$L$2:$Q$36,6,FALSE))</f>
        <v>113991</v>
      </c>
      <c r="Z116" s="7">
        <f t="shared" si="11"/>
        <v>37197</v>
      </c>
      <c r="AA116" s="7">
        <f t="shared" si="12"/>
        <v>76794</v>
      </c>
    </row>
    <row r="117" spans="9:28" x14ac:dyDescent="0.2">
      <c r="I117">
        <f t="shared" si="13"/>
        <v>10</v>
      </c>
      <c r="O117" s="3"/>
      <c r="P117" s="6"/>
      <c r="Q117" s="7"/>
      <c r="R117" s="7"/>
      <c r="S117" s="7"/>
      <c r="T117">
        <v>116</v>
      </c>
      <c r="U117">
        <f>IF(比較1!$C$7&lt;system!I117,"",system!I117)</f>
        <v>10</v>
      </c>
      <c r="V117" s="3">
        <f t="shared" si="9"/>
        <v>45597</v>
      </c>
      <c r="W117" s="6">
        <f>IF(U117="","",VLOOKUP(U117,system!$A$2:$B$36,2,FALSE))</f>
        <v>1.55E-2</v>
      </c>
      <c r="X117" s="7">
        <f t="shared" si="10"/>
        <v>28721063</v>
      </c>
      <c r="Y117" s="7">
        <f>IF(U117="","",VLOOKUP(U117,system!$L$2:$Q$36,6,FALSE))</f>
        <v>113991</v>
      </c>
      <c r="Z117" s="7">
        <f t="shared" si="11"/>
        <v>37098</v>
      </c>
      <c r="AA117" s="7">
        <f t="shared" si="12"/>
        <v>76893</v>
      </c>
    </row>
    <row r="118" spans="9:28" x14ac:dyDescent="0.2">
      <c r="I118">
        <f t="shared" si="13"/>
        <v>10</v>
      </c>
      <c r="O118" s="3"/>
      <c r="P118" s="6"/>
      <c r="Q118" s="7"/>
      <c r="R118" s="7"/>
      <c r="S118" s="7"/>
      <c r="T118">
        <v>117</v>
      </c>
      <c r="U118">
        <f>IF(比較1!$C$7&lt;system!I118,"",system!I118)</f>
        <v>10</v>
      </c>
      <c r="V118" s="3">
        <f t="shared" si="9"/>
        <v>45627</v>
      </c>
      <c r="W118" s="6">
        <f>IF(U118="","",VLOOKUP(U118,system!$A$2:$B$36,2,FALSE))</f>
        <v>1.55E-2</v>
      </c>
      <c r="X118" s="7">
        <f t="shared" si="10"/>
        <v>28644170</v>
      </c>
      <c r="Y118" s="7">
        <f>IF(U118="","",VLOOKUP(U118,system!$L$2:$Q$36,6,FALSE))</f>
        <v>113991</v>
      </c>
      <c r="Z118" s="7">
        <f t="shared" si="11"/>
        <v>36998</v>
      </c>
      <c r="AA118" s="7">
        <f t="shared" si="12"/>
        <v>76993</v>
      </c>
    </row>
    <row r="119" spans="9:28" x14ac:dyDescent="0.2">
      <c r="I119">
        <f t="shared" si="13"/>
        <v>10</v>
      </c>
      <c r="O119" s="3"/>
      <c r="P119" s="6"/>
      <c r="Q119" s="7"/>
      <c r="R119" s="7"/>
      <c r="S119" s="7"/>
      <c r="T119">
        <v>118</v>
      </c>
      <c r="U119">
        <f>IF(比較1!$C$7&lt;system!I119,"",system!I119)</f>
        <v>10</v>
      </c>
      <c r="V119" s="3">
        <f t="shared" si="9"/>
        <v>45658</v>
      </c>
      <c r="W119" s="6">
        <f>IF(U119="","",VLOOKUP(U119,system!$A$2:$B$36,2,FALSE))</f>
        <v>1.55E-2</v>
      </c>
      <c r="X119" s="7">
        <f t="shared" si="10"/>
        <v>28567177</v>
      </c>
      <c r="Y119" s="7">
        <f>IF(U119="","",VLOOKUP(U119,system!$L$2:$Q$36,6,FALSE))</f>
        <v>113991</v>
      </c>
      <c r="Z119" s="7">
        <f t="shared" si="11"/>
        <v>36899</v>
      </c>
      <c r="AA119" s="7">
        <f t="shared" si="12"/>
        <v>77092</v>
      </c>
    </row>
    <row r="120" spans="9:28" x14ac:dyDescent="0.2">
      <c r="I120">
        <f t="shared" si="13"/>
        <v>10</v>
      </c>
      <c r="O120" s="3"/>
      <c r="P120" s="6"/>
      <c r="Q120" s="7"/>
      <c r="R120" s="7"/>
      <c r="S120" s="7"/>
      <c r="T120">
        <v>119</v>
      </c>
      <c r="U120">
        <f>IF(比較1!$C$7&lt;system!I120,"",system!I120)</f>
        <v>10</v>
      </c>
      <c r="V120" s="3">
        <f t="shared" si="9"/>
        <v>45689</v>
      </c>
      <c r="W120" s="6">
        <f>IF(U120="","",VLOOKUP(U120,system!$A$2:$B$36,2,FALSE))</f>
        <v>1.55E-2</v>
      </c>
      <c r="X120" s="7">
        <f t="shared" si="10"/>
        <v>28490085</v>
      </c>
      <c r="Y120" s="7">
        <f>IF(U120="","",VLOOKUP(U120,system!$L$2:$Q$36,6,FALSE))</f>
        <v>113991</v>
      </c>
      <c r="Z120" s="7">
        <f t="shared" si="11"/>
        <v>36799</v>
      </c>
      <c r="AA120" s="7">
        <f t="shared" si="12"/>
        <v>77192</v>
      </c>
    </row>
    <row r="121" spans="9:28" x14ac:dyDescent="0.2">
      <c r="I121">
        <f t="shared" si="13"/>
        <v>10</v>
      </c>
      <c r="O121" s="3"/>
      <c r="P121" s="6"/>
      <c r="Q121" s="7"/>
      <c r="R121" s="7"/>
      <c r="S121" s="7"/>
      <c r="T121">
        <v>120</v>
      </c>
      <c r="U121">
        <f>IF(比較1!$C$7&lt;system!I121,"",system!I121)</f>
        <v>10</v>
      </c>
      <c r="V121" s="3">
        <f t="shared" si="9"/>
        <v>45717</v>
      </c>
      <c r="W121" s="6">
        <f>IF(U121="","",VLOOKUP(U121,system!$A$2:$B$36,2,FALSE))</f>
        <v>1.55E-2</v>
      </c>
      <c r="X121" s="7">
        <f t="shared" si="10"/>
        <v>28412893</v>
      </c>
      <c r="Y121" s="7">
        <f>IF(U121="","",VLOOKUP(U121,system!$L$2:$Q$36,6,FALSE))</f>
        <v>113991</v>
      </c>
      <c r="Z121" s="7">
        <f t="shared" si="11"/>
        <v>36699</v>
      </c>
      <c r="AA121" s="7">
        <f t="shared" si="12"/>
        <v>77292</v>
      </c>
    </row>
    <row r="122" spans="9:28" x14ac:dyDescent="0.2">
      <c r="I122">
        <f t="shared" si="13"/>
        <v>11</v>
      </c>
      <c r="O122" s="3"/>
      <c r="P122" s="6"/>
      <c r="Q122" s="7"/>
      <c r="R122" s="7"/>
      <c r="S122" s="7"/>
      <c r="T122">
        <v>121</v>
      </c>
      <c r="U122">
        <f>IF(比較1!$C$7&lt;system!I122,"",system!I122)</f>
        <v>11</v>
      </c>
      <c r="V122" s="3">
        <f t="shared" si="9"/>
        <v>45748</v>
      </c>
      <c r="W122" s="6">
        <f>IF(U122="","",VLOOKUP(U122,system!$A$2:$B$36,2,FALSE))</f>
        <v>1.55E-2</v>
      </c>
      <c r="X122" s="7">
        <f t="shared" si="10"/>
        <v>28335601</v>
      </c>
      <c r="Y122" s="7">
        <f>IF(U122="","",VLOOKUP(U122,system!$L$2:$Q$36,6,FALSE))</f>
        <v>113991</v>
      </c>
      <c r="Z122" s="7">
        <f t="shared" si="11"/>
        <v>36600</v>
      </c>
      <c r="AA122" s="7">
        <f t="shared" si="12"/>
        <v>77391</v>
      </c>
      <c r="AB122">
        <f>IF(X122="","",ROUND(system!$AJ$5/100*X122,-2))</f>
        <v>155000</v>
      </c>
    </row>
    <row r="123" spans="9:28" x14ac:dyDescent="0.2">
      <c r="I123">
        <f t="shared" si="13"/>
        <v>11</v>
      </c>
      <c r="O123" s="3"/>
      <c r="P123" s="6"/>
      <c r="Q123" s="7"/>
      <c r="R123" s="7"/>
      <c r="S123" s="7"/>
      <c r="T123">
        <v>122</v>
      </c>
      <c r="U123">
        <f>IF(比較1!$C$7&lt;system!I123,"",system!I123)</f>
        <v>11</v>
      </c>
      <c r="V123" s="3">
        <f t="shared" si="9"/>
        <v>45778</v>
      </c>
      <c r="W123" s="6">
        <f>IF(U123="","",VLOOKUP(U123,system!$A$2:$B$36,2,FALSE))</f>
        <v>1.55E-2</v>
      </c>
      <c r="X123" s="7">
        <f t="shared" si="10"/>
        <v>28258210</v>
      </c>
      <c r="Y123" s="7">
        <f>IF(U123="","",VLOOKUP(U123,system!$L$2:$Q$36,6,FALSE))</f>
        <v>113991</v>
      </c>
      <c r="Z123" s="7">
        <f t="shared" si="11"/>
        <v>36500</v>
      </c>
      <c r="AA123" s="7">
        <f t="shared" si="12"/>
        <v>77491</v>
      </c>
    </row>
    <row r="124" spans="9:28" x14ac:dyDescent="0.2">
      <c r="I124">
        <f t="shared" si="13"/>
        <v>11</v>
      </c>
      <c r="O124" s="3"/>
      <c r="P124" s="6"/>
      <c r="Q124" s="7"/>
      <c r="R124" s="7"/>
      <c r="S124" s="7"/>
      <c r="T124">
        <v>123</v>
      </c>
      <c r="U124">
        <f>IF(比較1!$C$7&lt;system!I124,"",system!I124)</f>
        <v>11</v>
      </c>
      <c r="V124" s="3">
        <f t="shared" si="9"/>
        <v>45809</v>
      </c>
      <c r="W124" s="6">
        <f>IF(U124="","",VLOOKUP(U124,system!$A$2:$B$36,2,FALSE))</f>
        <v>1.55E-2</v>
      </c>
      <c r="X124" s="7">
        <f t="shared" si="10"/>
        <v>28180719</v>
      </c>
      <c r="Y124" s="7">
        <f>IF(U124="","",VLOOKUP(U124,system!$L$2:$Q$36,6,FALSE))</f>
        <v>113991</v>
      </c>
      <c r="Z124" s="7">
        <f t="shared" si="11"/>
        <v>36400</v>
      </c>
      <c r="AA124" s="7">
        <f t="shared" si="12"/>
        <v>77591</v>
      </c>
    </row>
    <row r="125" spans="9:28" x14ac:dyDescent="0.2">
      <c r="I125">
        <f t="shared" si="13"/>
        <v>11</v>
      </c>
      <c r="O125" s="3"/>
      <c r="P125" s="6"/>
      <c r="Q125" s="7"/>
      <c r="R125" s="7"/>
      <c r="S125" s="7"/>
      <c r="T125">
        <v>124</v>
      </c>
      <c r="U125">
        <f>IF(比較1!$C$7&lt;system!I125,"",system!I125)</f>
        <v>11</v>
      </c>
      <c r="V125" s="3">
        <f t="shared" si="9"/>
        <v>45839</v>
      </c>
      <c r="W125" s="6">
        <f>IF(U125="","",VLOOKUP(U125,system!$A$2:$B$36,2,FALSE))</f>
        <v>1.55E-2</v>
      </c>
      <c r="X125" s="7">
        <f t="shared" si="10"/>
        <v>28103128</v>
      </c>
      <c r="Y125" s="7">
        <f>IF(U125="","",VLOOKUP(U125,system!$L$2:$Q$36,6,FALSE))</f>
        <v>113991</v>
      </c>
      <c r="Z125" s="7">
        <f t="shared" si="11"/>
        <v>36299</v>
      </c>
      <c r="AA125" s="7">
        <f t="shared" si="12"/>
        <v>77692</v>
      </c>
    </row>
    <row r="126" spans="9:28" x14ac:dyDescent="0.2">
      <c r="I126">
        <f t="shared" si="13"/>
        <v>11</v>
      </c>
      <c r="O126" s="3"/>
      <c r="P126" s="6"/>
      <c r="Q126" s="7"/>
      <c r="R126" s="7"/>
      <c r="S126" s="7"/>
      <c r="T126">
        <v>125</v>
      </c>
      <c r="U126">
        <f>IF(比較1!$C$7&lt;system!I126,"",system!I126)</f>
        <v>11</v>
      </c>
      <c r="V126" s="3">
        <f t="shared" si="9"/>
        <v>45870</v>
      </c>
      <c r="W126" s="6">
        <f>IF(U126="","",VLOOKUP(U126,system!$A$2:$B$36,2,FALSE))</f>
        <v>1.55E-2</v>
      </c>
      <c r="X126" s="7">
        <f t="shared" si="10"/>
        <v>28025436</v>
      </c>
      <c r="Y126" s="7">
        <f>IF(U126="","",VLOOKUP(U126,system!$L$2:$Q$36,6,FALSE))</f>
        <v>113991</v>
      </c>
      <c r="Z126" s="7">
        <f t="shared" si="11"/>
        <v>36199</v>
      </c>
      <c r="AA126" s="7">
        <f t="shared" si="12"/>
        <v>77792</v>
      </c>
    </row>
    <row r="127" spans="9:28" x14ac:dyDescent="0.2">
      <c r="I127">
        <f t="shared" si="13"/>
        <v>11</v>
      </c>
      <c r="O127" s="3"/>
      <c r="P127" s="6"/>
      <c r="Q127" s="7"/>
      <c r="R127" s="7"/>
      <c r="S127" s="7"/>
      <c r="T127">
        <v>126</v>
      </c>
      <c r="U127">
        <f>IF(比較1!$C$7&lt;system!I127,"",system!I127)</f>
        <v>11</v>
      </c>
      <c r="V127" s="3">
        <f t="shared" si="9"/>
        <v>45901</v>
      </c>
      <c r="W127" s="6">
        <f>IF(U127="","",VLOOKUP(U127,system!$A$2:$B$36,2,FALSE))</f>
        <v>1.55E-2</v>
      </c>
      <c r="X127" s="7">
        <f t="shared" si="10"/>
        <v>27947644</v>
      </c>
      <c r="Y127" s="7">
        <f>IF(U127="","",VLOOKUP(U127,system!$L$2:$Q$36,6,FALSE))</f>
        <v>113991</v>
      </c>
      <c r="Z127" s="7">
        <f t="shared" si="11"/>
        <v>36099</v>
      </c>
      <c r="AA127" s="7">
        <f t="shared" si="12"/>
        <v>77892</v>
      </c>
    </row>
    <row r="128" spans="9:28" x14ac:dyDescent="0.2">
      <c r="I128">
        <f t="shared" si="13"/>
        <v>11</v>
      </c>
      <c r="O128" s="3"/>
      <c r="P128" s="6"/>
      <c r="Q128" s="7"/>
      <c r="R128" s="7"/>
      <c r="S128" s="7"/>
      <c r="T128">
        <v>127</v>
      </c>
      <c r="U128">
        <f>IF(比較1!$C$7&lt;system!I128,"",system!I128)</f>
        <v>11</v>
      </c>
      <c r="V128" s="3">
        <f t="shared" si="9"/>
        <v>45931</v>
      </c>
      <c r="W128" s="6">
        <f>IF(U128="","",VLOOKUP(U128,system!$A$2:$B$36,2,FALSE))</f>
        <v>1.55E-2</v>
      </c>
      <c r="X128" s="7">
        <f t="shared" si="10"/>
        <v>27869752</v>
      </c>
      <c r="Y128" s="7">
        <f>IF(U128="","",VLOOKUP(U128,system!$L$2:$Q$36,6,FALSE))</f>
        <v>113991</v>
      </c>
      <c r="Z128" s="7">
        <f t="shared" si="11"/>
        <v>35998</v>
      </c>
      <c r="AA128" s="7">
        <f t="shared" si="12"/>
        <v>77993</v>
      </c>
    </row>
    <row r="129" spans="9:28" x14ac:dyDescent="0.2">
      <c r="I129">
        <f t="shared" si="13"/>
        <v>11</v>
      </c>
      <c r="O129" s="3"/>
      <c r="P129" s="6"/>
      <c r="Q129" s="7"/>
      <c r="R129" s="7"/>
      <c r="S129" s="7"/>
      <c r="T129">
        <v>128</v>
      </c>
      <c r="U129">
        <f>IF(比較1!$C$7&lt;system!I129,"",system!I129)</f>
        <v>11</v>
      </c>
      <c r="V129" s="3">
        <f t="shared" si="9"/>
        <v>45962</v>
      </c>
      <c r="W129" s="6">
        <f>IF(U129="","",VLOOKUP(U129,system!$A$2:$B$36,2,FALSE))</f>
        <v>1.55E-2</v>
      </c>
      <c r="X129" s="7">
        <f t="shared" si="10"/>
        <v>27791759</v>
      </c>
      <c r="Y129" s="7">
        <f>IF(U129="","",VLOOKUP(U129,system!$L$2:$Q$36,6,FALSE))</f>
        <v>113991</v>
      </c>
      <c r="Z129" s="7">
        <f t="shared" si="11"/>
        <v>35897</v>
      </c>
      <c r="AA129" s="7">
        <f t="shared" si="12"/>
        <v>78094</v>
      </c>
    </row>
    <row r="130" spans="9:28" x14ac:dyDescent="0.2">
      <c r="I130">
        <f t="shared" si="13"/>
        <v>11</v>
      </c>
      <c r="O130" s="3"/>
      <c r="P130" s="6"/>
      <c r="Q130" s="7"/>
      <c r="R130" s="7"/>
      <c r="S130" s="7"/>
      <c r="T130">
        <v>129</v>
      </c>
      <c r="U130">
        <f>IF(比較1!$C$7&lt;system!I130,"",system!I130)</f>
        <v>11</v>
      </c>
      <c r="V130" s="3">
        <f t="shared" si="9"/>
        <v>45992</v>
      </c>
      <c r="W130" s="6">
        <f>IF(U130="","",VLOOKUP(U130,system!$A$2:$B$36,2,FALSE))</f>
        <v>1.55E-2</v>
      </c>
      <c r="X130" s="7">
        <f t="shared" si="10"/>
        <v>27713665</v>
      </c>
      <c r="Y130" s="7">
        <f>IF(U130="","",VLOOKUP(U130,system!$L$2:$Q$36,6,FALSE))</f>
        <v>113991</v>
      </c>
      <c r="Z130" s="7">
        <f t="shared" si="11"/>
        <v>35796</v>
      </c>
      <c r="AA130" s="7">
        <f t="shared" si="12"/>
        <v>78195</v>
      </c>
    </row>
    <row r="131" spans="9:28" x14ac:dyDescent="0.2">
      <c r="I131">
        <f t="shared" si="13"/>
        <v>11</v>
      </c>
      <c r="O131" s="3"/>
      <c r="P131" s="6"/>
      <c r="Q131" s="7"/>
      <c r="R131" s="7"/>
      <c r="S131" s="7"/>
      <c r="T131">
        <v>130</v>
      </c>
      <c r="U131">
        <f>IF(比較1!$C$7&lt;system!I131,"",system!I131)</f>
        <v>11</v>
      </c>
      <c r="V131" s="3">
        <f t="shared" ref="V131:V194" si="14">IF(U131="","",EDATE(V130,1))</f>
        <v>46023</v>
      </c>
      <c r="W131" s="6">
        <f>IF(U131="","",VLOOKUP(U131,system!$A$2:$B$36,2,FALSE))</f>
        <v>1.55E-2</v>
      </c>
      <c r="X131" s="7">
        <f t="shared" si="10"/>
        <v>27635470</v>
      </c>
      <c r="Y131" s="7">
        <f>IF(U131="","",VLOOKUP(U131,system!$L$2:$Q$36,6,FALSE))</f>
        <v>113991</v>
      </c>
      <c r="Z131" s="7">
        <f t="shared" si="11"/>
        <v>35695</v>
      </c>
      <c r="AA131" s="7">
        <f t="shared" si="12"/>
        <v>78296</v>
      </c>
    </row>
    <row r="132" spans="9:28" x14ac:dyDescent="0.2">
      <c r="I132">
        <f t="shared" si="13"/>
        <v>11</v>
      </c>
      <c r="O132" s="3"/>
      <c r="P132" s="6"/>
      <c r="Q132" s="7"/>
      <c r="R132" s="7"/>
      <c r="S132" s="7"/>
      <c r="T132">
        <v>131</v>
      </c>
      <c r="U132">
        <f>IF(比較1!$C$7&lt;system!I132,"",system!I132)</f>
        <v>11</v>
      </c>
      <c r="V132" s="3">
        <f t="shared" si="14"/>
        <v>46054</v>
      </c>
      <c r="W132" s="6">
        <f>IF(U132="","",VLOOKUP(U132,system!$A$2:$B$36,2,FALSE))</f>
        <v>1.55E-2</v>
      </c>
      <c r="X132" s="7">
        <f t="shared" ref="X132:X195" si="15">IF(U132="","",ROUNDDOWN(X131-AA131,0))</f>
        <v>27557174</v>
      </c>
      <c r="Y132" s="7">
        <f>IF(U132="","",VLOOKUP(U132,system!$L$2:$Q$36,6,FALSE))</f>
        <v>113991</v>
      </c>
      <c r="Z132" s="7">
        <f t="shared" ref="Z132:Z195" si="16">IF(U132="","",ROUNDDOWN(X132*W132/12,0))</f>
        <v>35594</v>
      </c>
      <c r="AA132" s="7">
        <f t="shared" ref="AA132:AA195" si="17">IF(U132="","",ROUNDDOWN(Y132-Z132,0))</f>
        <v>78397</v>
      </c>
    </row>
    <row r="133" spans="9:28" x14ac:dyDescent="0.2">
      <c r="I133">
        <f t="shared" si="13"/>
        <v>11</v>
      </c>
      <c r="O133" s="3"/>
      <c r="P133" s="6"/>
      <c r="Q133" s="7"/>
      <c r="R133" s="7"/>
      <c r="S133" s="7"/>
      <c r="T133">
        <v>132</v>
      </c>
      <c r="U133">
        <f>IF(比較1!$C$7&lt;system!I133,"",system!I133)</f>
        <v>11</v>
      </c>
      <c r="V133" s="3">
        <f t="shared" si="14"/>
        <v>46082</v>
      </c>
      <c r="W133" s="6">
        <f>IF(U133="","",VLOOKUP(U133,system!$A$2:$B$36,2,FALSE))</f>
        <v>1.55E-2</v>
      </c>
      <c r="X133" s="7">
        <f t="shared" si="15"/>
        <v>27478777</v>
      </c>
      <c r="Y133" s="7">
        <f>IF(U133="","",VLOOKUP(U133,system!$L$2:$Q$36,6,FALSE))</f>
        <v>113991</v>
      </c>
      <c r="Z133" s="7">
        <f t="shared" si="16"/>
        <v>35493</v>
      </c>
      <c r="AA133" s="7">
        <f t="shared" si="17"/>
        <v>78498</v>
      </c>
    </row>
    <row r="134" spans="9:28" x14ac:dyDescent="0.2">
      <c r="I134">
        <f t="shared" si="13"/>
        <v>12</v>
      </c>
      <c r="O134" s="3"/>
      <c r="P134" s="6"/>
      <c r="Q134" s="7"/>
      <c r="R134" s="7"/>
      <c r="S134" s="7"/>
      <c r="T134">
        <v>133</v>
      </c>
      <c r="U134">
        <f>IF(比較1!$C$7&lt;system!I134,"",system!I134)</f>
        <v>12</v>
      </c>
      <c r="V134" s="3">
        <f t="shared" si="14"/>
        <v>46113</v>
      </c>
      <c r="W134" s="6">
        <f>IF(U134="","",VLOOKUP(U134,system!$A$2:$B$36,2,FALSE))</f>
        <v>1.55E-2</v>
      </c>
      <c r="X134" s="7">
        <f t="shared" si="15"/>
        <v>27400279</v>
      </c>
      <c r="Y134" s="7">
        <f>IF(U134="","",VLOOKUP(U134,system!$L$2:$Q$36,6,FALSE))</f>
        <v>113991</v>
      </c>
      <c r="Z134" s="7">
        <f t="shared" si="16"/>
        <v>35392</v>
      </c>
      <c r="AA134" s="7">
        <f t="shared" si="17"/>
        <v>78599</v>
      </c>
      <c r="AB134">
        <f>IF(X134="","",ROUND(system!$AJ$5/100*X134,-2))</f>
        <v>149900</v>
      </c>
    </row>
    <row r="135" spans="9:28" x14ac:dyDescent="0.2">
      <c r="I135">
        <f t="shared" si="13"/>
        <v>12</v>
      </c>
      <c r="O135" s="3"/>
      <c r="P135" s="6"/>
      <c r="Q135" s="7"/>
      <c r="R135" s="7"/>
      <c r="S135" s="7"/>
      <c r="T135">
        <v>134</v>
      </c>
      <c r="U135">
        <f>IF(比較1!$C$7&lt;system!I135,"",system!I135)</f>
        <v>12</v>
      </c>
      <c r="V135" s="3">
        <f t="shared" si="14"/>
        <v>46143</v>
      </c>
      <c r="W135" s="6">
        <f>IF(U135="","",VLOOKUP(U135,system!$A$2:$B$36,2,FALSE))</f>
        <v>1.55E-2</v>
      </c>
      <c r="X135" s="7">
        <f t="shared" si="15"/>
        <v>27321680</v>
      </c>
      <c r="Y135" s="7">
        <f>IF(U135="","",VLOOKUP(U135,system!$L$2:$Q$36,6,FALSE))</f>
        <v>113991</v>
      </c>
      <c r="Z135" s="7">
        <f t="shared" si="16"/>
        <v>35290</v>
      </c>
      <c r="AA135" s="7">
        <f t="shared" si="17"/>
        <v>78701</v>
      </c>
    </row>
    <row r="136" spans="9:28" x14ac:dyDescent="0.2">
      <c r="I136">
        <f t="shared" si="13"/>
        <v>12</v>
      </c>
      <c r="O136" s="3"/>
      <c r="P136" s="6"/>
      <c r="Q136" s="7"/>
      <c r="R136" s="7"/>
      <c r="S136" s="7"/>
      <c r="T136">
        <v>135</v>
      </c>
      <c r="U136">
        <f>IF(比較1!$C$7&lt;system!I136,"",system!I136)</f>
        <v>12</v>
      </c>
      <c r="V136" s="3">
        <f t="shared" si="14"/>
        <v>46174</v>
      </c>
      <c r="W136" s="6">
        <f>IF(U136="","",VLOOKUP(U136,system!$A$2:$B$36,2,FALSE))</f>
        <v>1.55E-2</v>
      </c>
      <c r="X136" s="7">
        <f t="shared" si="15"/>
        <v>27242979</v>
      </c>
      <c r="Y136" s="7">
        <f>IF(U136="","",VLOOKUP(U136,system!$L$2:$Q$36,6,FALSE))</f>
        <v>113991</v>
      </c>
      <c r="Z136" s="7">
        <f t="shared" si="16"/>
        <v>35188</v>
      </c>
      <c r="AA136" s="7">
        <f t="shared" si="17"/>
        <v>78803</v>
      </c>
    </row>
    <row r="137" spans="9:28" x14ac:dyDescent="0.2">
      <c r="I137">
        <f t="shared" si="13"/>
        <v>12</v>
      </c>
      <c r="O137" s="3"/>
      <c r="P137" s="6"/>
      <c r="Q137" s="7"/>
      <c r="R137" s="7"/>
      <c r="S137" s="7"/>
      <c r="T137">
        <v>136</v>
      </c>
      <c r="U137">
        <f>IF(比較1!$C$7&lt;system!I137,"",system!I137)</f>
        <v>12</v>
      </c>
      <c r="V137" s="3">
        <f t="shared" si="14"/>
        <v>46204</v>
      </c>
      <c r="W137" s="6">
        <f>IF(U137="","",VLOOKUP(U137,system!$A$2:$B$36,2,FALSE))</f>
        <v>1.55E-2</v>
      </c>
      <c r="X137" s="7">
        <f t="shared" si="15"/>
        <v>27164176</v>
      </c>
      <c r="Y137" s="7">
        <f>IF(U137="","",VLOOKUP(U137,system!$L$2:$Q$36,6,FALSE))</f>
        <v>113991</v>
      </c>
      <c r="Z137" s="7">
        <f t="shared" si="16"/>
        <v>35087</v>
      </c>
      <c r="AA137" s="7">
        <f t="shared" si="17"/>
        <v>78904</v>
      </c>
    </row>
    <row r="138" spans="9:28" x14ac:dyDescent="0.2">
      <c r="I138">
        <f t="shared" si="13"/>
        <v>12</v>
      </c>
      <c r="O138" s="3"/>
      <c r="P138" s="6"/>
      <c r="Q138" s="7"/>
      <c r="R138" s="7"/>
      <c r="S138" s="7"/>
      <c r="T138">
        <v>137</v>
      </c>
      <c r="U138">
        <f>IF(比較1!$C$7&lt;system!I138,"",system!I138)</f>
        <v>12</v>
      </c>
      <c r="V138" s="3">
        <f t="shared" si="14"/>
        <v>46235</v>
      </c>
      <c r="W138" s="6">
        <f>IF(U138="","",VLOOKUP(U138,system!$A$2:$B$36,2,FALSE))</f>
        <v>1.55E-2</v>
      </c>
      <c r="X138" s="7">
        <f t="shared" si="15"/>
        <v>27085272</v>
      </c>
      <c r="Y138" s="7">
        <f>IF(U138="","",VLOOKUP(U138,system!$L$2:$Q$36,6,FALSE))</f>
        <v>113991</v>
      </c>
      <c r="Z138" s="7">
        <f t="shared" si="16"/>
        <v>34985</v>
      </c>
      <c r="AA138" s="7">
        <f t="shared" si="17"/>
        <v>79006</v>
      </c>
    </row>
    <row r="139" spans="9:28" x14ac:dyDescent="0.2">
      <c r="I139">
        <f t="shared" si="13"/>
        <v>12</v>
      </c>
      <c r="O139" s="3"/>
      <c r="P139" s="6"/>
      <c r="Q139" s="7"/>
      <c r="R139" s="7"/>
      <c r="S139" s="7"/>
      <c r="T139">
        <v>138</v>
      </c>
      <c r="U139">
        <f>IF(比較1!$C$7&lt;system!I139,"",system!I139)</f>
        <v>12</v>
      </c>
      <c r="V139" s="3">
        <f t="shared" si="14"/>
        <v>46266</v>
      </c>
      <c r="W139" s="6">
        <f>IF(U139="","",VLOOKUP(U139,system!$A$2:$B$36,2,FALSE))</f>
        <v>1.55E-2</v>
      </c>
      <c r="X139" s="7">
        <f t="shared" si="15"/>
        <v>27006266</v>
      </c>
      <c r="Y139" s="7">
        <f>IF(U139="","",VLOOKUP(U139,system!$L$2:$Q$36,6,FALSE))</f>
        <v>113991</v>
      </c>
      <c r="Z139" s="7">
        <f t="shared" si="16"/>
        <v>34883</v>
      </c>
      <c r="AA139" s="7">
        <f t="shared" si="17"/>
        <v>79108</v>
      </c>
    </row>
    <row r="140" spans="9:28" x14ac:dyDescent="0.2">
      <c r="I140">
        <f t="shared" si="13"/>
        <v>12</v>
      </c>
      <c r="O140" s="3"/>
      <c r="P140" s="6"/>
      <c r="Q140" s="7"/>
      <c r="R140" s="7"/>
      <c r="S140" s="7"/>
      <c r="T140">
        <v>139</v>
      </c>
      <c r="U140">
        <f>IF(比較1!$C$7&lt;system!I140,"",system!I140)</f>
        <v>12</v>
      </c>
      <c r="V140" s="3">
        <f t="shared" si="14"/>
        <v>46296</v>
      </c>
      <c r="W140" s="6">
        <f>IF(U140="","",VLOOKUP(U140,system!$A$2:$B$36,2,FALSE))</f>
        <v>1.55E-2</v>
      </c>
      <c r="X140" s="7">
        <f t="shared" si="15"/>
        <v>26927158</v>
      </c>
      <c r="Y140" s="7">
        <f>IF(U140="","",VLOOKUP(U140,system!$L$2:$Q$36,6,FALSE))</f>
        <v>113991</v>
      </c>
      <c r="Z140" s="7">
        <f t="shared" si="16"/>
        <v>34780</v>
      </c>
      <c r="AA140" s="7">
        <f t="shared" si="17"/>
        <v>79211</v>
      </c>
    </row>
    <row r="141" spans="9:28" x14ac:dyDescent="0.2">
      <c r="I141">
        <f t="shared" si="13"/>
        <v>12</v>
      </c>
      <c r="O141" s="3"/>
      <c r="P141" s="6"/>
      <c r="Q141" s="7"/>
      <c r="R141" s="7"/>
      <c r="S141" s="7"/>
      <c r="T141">
        <v>140</v>
      </c>
      <c r="U141">
        <f>IF(比較1!$C$7&lt;system!I141,"",system!I141)</f>
        <v>12</v>
      </c>
      <c r="V141" s="3">
        <f t="shared" si="14"/>
        <v>46327</v>
      </c>
      <c r="W141" s="6">
        <f>IF(U141="","",VLOOKUP(U141,system!$A$2:$B$36,2,FALSE))</f>
        <v>1.55E-2</v>
      </c>
      <c r="X141" s="7">
        <f t="shared" si="15"/>
        <v>26847947</v>
      </c>
      <c r="Y141" s="7">
        <f>IF(U141="","",VLOOKUP(U141,system!$L$2:$Q$36,6,FALSE))</f>
        <v>113991</v>
      </c>
      <c r="Z141" s="7">
        <f t="shared" si="16"/>
        <v>34678</v>
      </c>
      <c r="AA141" s="7">
        <f t="shared" si="17"/>
        <v>79313</v>
      </c>
    </row>
    <row r="142" spans="9:28" x14ac:dyDescent="0.2">
      <c r="I142">
        <f t="shared" si="13"/>
        <v>12</v>
      </c>
      <c r="O142" s="3"/>
      <c r="P142" s="6"/>
      <c r="Q142" s="7"/>
      <c r="R142" s="7"/>
      <c r="S142" s="7"/>
      <c r="T142">
        <v>141</v>
      </c>
      <c r="U142">
        <f>IF(比較1!$C$7&lt;system!I142,"",system!I142)</f>
        <v>12</v>
      </c>
      <c r="V142" s="3">
        <f t="shared" si="14"/>
        <v>46357</v>
      </c>
      <c r="W142" s="6">
        <f>IF(U142="","",VLOOKUP(U142,system!$A$2:$B$36,2,FALSE))</f>
        <v>1.55E-2</v>
      </c>
      <c r="X142" s="7">
        <f t="shared" si="15"/>
        <v>26768634</v>
      </c>
      <c r="Y142" s="7">
        <f>IF(U142="","",VLOOKUP(U142,system!$L$2:$Q$36,6,FALSE))</f>
        <v>113991</v>
      </c>
      <c r="Z142" s="7">
        <f t="shared" si="16"/>
        <v>34576</v>
      </c>
      <c r="AA142" s="7">
        <f t="shared" si="17"/>
        <v>79415</v>
      </c>
    </row>
    <row r="143" spans="9:28" x14ac:dyDescent="0.2">
      <c r="I143">
        <f t="shared" ref="I143:I206" si="18">I131+1</f>
        <v>12</v>
      </c>
      <c r="O143" s="3"/>
      <c r="P143" s="6"/>
      <c r="Q143" s="7"/>
      <c r="R143" s="7"/>
      <c r="S143" s="7"/>
      <c r="T143">
        <v>142</v>
      </c>
      <c r="U143">
        <f>IF(比較1!$C$7&lt;system!I143,"",system!I143)</f>
        <v>12</v>
      </c>
      <c r="V143" s="3">
        <f t="shared" si="14"/>
        <v>46388</v>
      </c>
      <c r="W143" s="6">
        <f>IF(U143="","",VLOOKUP(U143,system!$A$2:$B$36,2,FALSE))</f>
        <v>1.55E-2</v>
      </c>
      <c r="X143" s="7">
        <f t="shared" si="15"/>
        <v>26689219</v>
      </c>
      <c r="Y143" s="7">
        <f>IF(U143="","",VLOOKUP(U143,system!$L$2:$Q$36,6,FALSE))</f>
        <v>113991</v>
      </c>
      <c r="Z143" s="7">
        <f t="shared" si="16"/>
        <v>34473</v>
      </c>
      <c r="AA143" s="7">
        <f t="shared" si="17"/>
        <v>79518</v>
      </c>
    </row>
    <row r="144" spans="9:28" x14ac:dyDescent="0.2">
      <c r="I144">
        <f t="shared" si="18"/>
        <v>12</v>
      </c>
      <c r="O144" s="3"/>
      <c r="P144" s="6"/>
      <c r="Q144" s="7"/>
      <c r="R144" s="7"/>
      <c r="S144" s="7"/>
      <c r="T144">
        <v>143</v>
      </c>
      <c r="U144">
        <f>IF(比較1!$C$7&lt;system!I144,"",system!I144)</f>
        <v>12</v>
      </c>
      <c r="V144" s="3">
        <f t="shared" si="14"/>
        <v>46419</v>
      </c>
      <c r="W144" s="6">
        <f>IF(U144="","",VLOOKUP(U144,system!$A$2:$B$36,2,FALSE))</f>
        <v>1.55E-2</v>
      </c>
      <c r="X144" s="7">
        <f t="shared" si="15"/>
        <v>26609701</v>
      </c>
      <c r="Y144" s="7">
        <f>IF(U144="","",VLOOKUP(U144,system!$L$2:$Q$36,6,FALSE))</f>
        <v>113991</v>
      </c>
      <c r="Z144" s="7">
        <f t="shared" si="16"/>
        <v>34370</v>
      </c>
      <c r="AA144" s="7">
        <f t="shared" si="17"/>
        <v>79621</v>
      </c>
    </row>
    <row r="145" spans="9:28" x14ac:dyDescent="0.2">
      <c r="I145">
        <f t="shared" si="18"/>
        <v>12</v>
      </c>
      <c r="O145" s="3"/>
      <c r="P145" s="6"/>
      <c r="Q145" s="7"/>
      <c r="R145" s="7"/>
      <c r="S145" s="7"/>
      <c r="T145">
        <v>144</v>
      </c>
      <c r="U145">
        <f>IF(比較1!$C$7&lt;system!I145,"",system!I145)</f>
        <v>12</v>
      </c>
      <c r="V145" s="3">
        <f t="shared" si="14"/>
        <v>46447</v>
      </c>
      <c r="W145" s="6">
        <f>IF(U145="","",VLOOKUP(U145,system!$A$2:$B$36,2,FALSE))</f>
        <v>1.55E-2</v>
      </c>
      <c r="X145" s="7">
        <f t="shared" si="15"/>
        <v>26530080</v>
      </c>
      <c r="Y145" s="7">
        <f>IF(U145="","",VLOOKUP(U145,system!$L$2:$Q$36,6,FALSE))</f>
        <v>113991</v>
      </c>
      <c r="Z145" s="7">
        <f t="shared" si="16"/>
        <v>34268</v>
      </c>
      <c r="AA145" s="7">
        <f t="shared" si="17"/>
        <v>79723</v>
      </c>
    </row>
    <row r="146" spans="9:28" x14ac:dyDescent="0.2">
      <c r="I146">
        <f t="shared" si="18"/>
        <v>13</v>
      </c>
      <c r="O146" s="3"/>
      <c r="P146" s="6"/>
      <c r="Q146" s="7"/>
      <c r="R146" s="7"/>
      <c r="S146" s="7"/>
      <c r="T146">
        <v>145</v>
      </c>
      <c r="U146">
        <f>IF(比較1!$C$7&lt;system!I146,"",system!I146)</f>
        <v>13</v>
      </c>
      <c r="V146" s="3">
        <f t="shared" si="14"/>
        <v>46478</v>
      </c>
      <c r="W146" s="6">
        <f>IF(U146="","",VLOOKUP(U146,system!$A$2:$B$36,2,FALSE))</f>
        <v>1.55E-2</v>
      </c>
      <c r="X146" s="7">
        <f t="shared" si="15"/>
        <v>26450357</v>
      </c>
      <c r="Y146" s="7">
        <f>IF(U146="","",VLOOKUP(U146,system!$L$2:$Q$36,6,FALSE))</f>
        <v>113991</v>
      </c>
      <c r="Z146" s="7">
        <f t="shared" si="16"/>
        <v>34165</v>
      </c>
      <c r="AA146" s="7">
        <f t="shared" si="17"/>
        <v>79826</v>
      </c>
      <c r="AB146">
        <f>IF(X146="","",ROUND(system!$AJ$5/100*X146,-2))</f>
        <v>144700</v>
      </c>
    </row>
    <row r="147" spans="9:28" x14ac:dyDescent="0.2">
      <c r="I147">
        <f t="shared" si="18"/>
        <v>13</v>
      </c>
      <c r="O147" s="3"/>
      <c r="P147" s="6"/>
      <c r="Q147" s="7"/>
      <c r="R147" s="7"/>
      <c r="S147" s="7"/>
      <c r="T147">
        <v>146</v>
      </c>
      <c r="U147">
        <f>IF(比較1!$C$7&lt;system!I147,"",system!I147)</f>
        <v>13</v>
      </c>
      <c r="V147" s="3">
        <f t="shared" si="14"/>
        <v>46508</v>
      </c>
      <c r="W147" s="6">
        <f>IF(U147="","",VLOOKUP(U147,system!$A$2:$B$36,2,FALSE))</f>
        <v>1.55E-2</v>
      </c>
      <c r="X147" s="7">
        <f t="shared" si="15"/>
        <v>26370531</v>
      </c>
      <c r="Y147" s="7">
        <f>IF(U147="","",VLOOKUP(U147,system!$L$2:$Q$36,6,FALSE))</f>
        <v>113991</v>
      </c>
      <c r="Z147" s="7">
        <f t="shared" si="16"/>
        <v>34061</v>
      </c>
      <c r="AA147" s="7">
        <f t="shared" si="17"/>
        <v>79930</v>
      </c>
    </row>
    <row r="148" spans="9:28" x14ac:dyDescent="0.2">
      <c r="I148">
        <f t="shared" si="18"/>
        <v>13</v>
      </c>
      <c r="O148" s="3"/>
      <c r="P148" s="6"/>
      <c r="Q148" s="7"/>
      <c r="R148" s="7"/>
      <c r="S148" s="7"/>
      <c r="T148">
        <v>147</v>
      </c>
      <c r="U148">
        <f>IF(比較1!$C$7&lt;system!I148,"",system!I148)</f>
        <v>13</v>
      </c>
      <c r="V148" s="3">
        <f t="shared" si="14"/>
        <v>46539</v>
      </c>
      <c r="W148" s="6">
        <f>IF(U148="","",VLOOKUP(U148,system!$A$2:$B$36,2,FALSE))</f>
        <v>1.55E-2</v>
      </c>
      <c r="X148" s="7">
        <f t="shared" si="15"/>
        <v>26290601</v>
      </c>
      <c r="Y148" s="7">
        <f>IF(U148="","",VLOOKUP(U148,system!$L$2:$Q$36,6,FALSE))</f>
        <v>113991</v>
      </c>
      <c r="Z148" s="7">
        <f t="shared" si="16"/>
        <v>33958</v>
      </c>
      <c r="AA148" s="7">
        <f t="shared" si="17"/>
        <v>80033</v>
      </c>
    </row>
    <row r="149" spans="9:28" x14ac:dyDescent="0.2">
      <c r="I149">
        <f t="shared" si="18"/>
        <v>13</v>
      </c>
      <c r="O149" s="3"/>
      <c r="P149" s="6"/>
      <c r="Q149" s="7"/>
      <c r="R149" s="7"/>
      <c r="S149" s="7"/>
      <c r="T149">
        <v>148</v>
      </c>
      <c r="U149">
        <f>IF(比較1!$C$7&lt;system!I149,"",system!I149)</f>
        <v>13</v>
      </c>
      <c r="V149" s="3">
        <f t="shared" si="14"/>
        <v>46569</v>
      </c>
      <c r="W149" s="6">
        <f>IF(U149="","",VLOOKUP(U149,system!$A$2:$B$36,2,FALSE))</f>
        <v>1.55E-2</v>
      </c>
      <c r="X149" s="7">
        <f t="shared" si="15"/>
        <v>26210568</v>
      </c>
      <c r="Y149" s="7">
        <f>IF(U149="","",VLOOKUP(U149,system!$L$2:$Q$36,6,FALSE))</f>
        <v>113991</v>
      </c>
      <c r="Z149" s="7">
        <f t="shared" si="16"/>
        <v>33855</v>
      </c>
      <c r="AA149" s="7">
        <f t="shared" si="17"/>
        <v>80136</v>
      </c>
    </row>
    <row r="150" spans="9:28" x14ac:dyDescent="0.2">
      <c r="I150">
        <f t="shared" si="18"/>
        <v>13</v>
      </c>
      <c r="O150" s="3"/>
      <c r="P150" s="6"/>
      <c r="Q150" s="7"/>
      <c r="R150" s="7"/>
      <c r="S150" s="7"/>
      <c r="T150">
        <v>149</v>
      </c>
      <c r="U150">
        <f>IF(比較1!$C$7&lt;system!I150,"",system!I150)</f>
        <v>13</v>
      </c>
      <c r="V150" s="3">
        <f t="shared" si="14"/>
        <v>46600</v>
      </c>
      <c r="W150" s="6">
        <f>IF(U150="","",VLOOKUP(U150,system!$A$2:$B$36,2,FALSE))</f>
        <v>1.55E-2</v>
      </c>
      <c r="X150" s="7">
        <f t="shared" si="15"/>
        <v>26130432</v>
      </c>
      <c r="Y150" s="7">
        <f>IF(U150="","",VLOOKUP(U150,system!$L$2:$Q$36,6,FALSE))</f>
        <v>113991</v>
      </c>
      <c r="Z150" s="7">
        <f t="shared" si="16"/>
        <v>33751</v>
      </c>
      <c r="AA150" s="7">
        <f t="shared" si="17"/>
        <v>80240</v>
      </c>
    </row>
    <row r="151" spans="9:28" x14ac:dyDescent="0.2">
      <c r="I151">
        <f t="shared" si="18"/>
        <v>13</v>
      </c>
      <c r="O151" s="3"/>
      <c r="P151" s="6"/>
      <c r="Q151" s="7"/>
      <c r="R151" s="7"/>
      <c r="S151" s="7"/>
      <c r="T151">
        <v>150</v>
      </c>
      <c r="U151">
        <f>IF(比較1!$C$7&lt;system!I151,"",system!I151)</f>
        <v>13</v>
      </c>
      <c r="V151" s="3">
        <f t="shared" si="14"/>
        <v>46631</v>
      </c>
      <c r="W151" s="6">
        <f>IF(U151="","",VLOOKUP(U151,system!$A$2:$B$36,2,FALSE))</f>
        <v>1.55E-2</v>
      </c>
      <c r="X151" s="7">
        <f t="shared" si="15"/>
        <v>26050192</v>
      </c>
      <c r="Y151" s="7">
        <f>IF(U151="","",VLOOKUP(U151,system!$L$2:$Q$36,6,FALSE))</f>
        <v>113991</v>
      </c>
      <c r="Z151" s="7">
        <f t="shared" si="16"/>
        <v>33648</v>
      </c>
      <c r="AA151" s="7">
        <f t="shared" si="17"/>
        <v>80343</v>
      </c>
    </row>
    <row r="152" spans="9:28" x14ac:dyDescent="0.2">
      <c r="I152">
        <f t="shared" si="18"/>
        <v>13</v>
      </c>
      <c r="O152" s="3"/>
      <c r="P152" s="6"/>
      <c r="Q152" s="7"/>
      <c r="R152" s="7"/>
      <c r="S152" s="7"/>
      <c r="T152">
        <v>151</v>
      </c>
      <c r="U152">
        <f>IF(比較1!$C$7&lt;system!I152,"",system!I152)</f>
        <v>13</v>
      </c>
      <c r="V152" s="3">
        <f t="shared" si="14"/>
        <v>46661</v>
      </c>
      <c r="W152" s="6">
        <f>IF(U152="","",VLOOKUP(U152,system!$A$2:$B$36,2,FALSE))</f>
        <v>1.55E-2</v>
      </c>
      <c r="X152" s="7">
        <f t="shared" si="15"/>
        <v>25969849</v>
      </c>
      <c r="Y152" s="7">
        <f>IF(U152="","",VLOOKUP(U152,system!$L$2:$Q$36,6,FALSE))</f>
        <v>113991</v>
      </c>
      <c r="Z152" s="7">
        <f t="shared" si="16"/>
        <v>33544</v>
      </c>
      <c r="AA152" s="7">
        <f t="shared" si="17"/>
        <v>80447</v>
      </c>
    </row>
    <row r="153" spans="9:28" x14ac:dyDescent="0.2">
      <c r="I153">
        <f t="shared" si="18"/>
        <v>13</v>
      </c>
      <c r="O153" s="3"/>
      <c r="P153" s="6"/>
      <c r="Q153" s="7"/>
      <c r="R153" s="7"/>
      <c r="S153" s="7"/>
      <c r="T153">
        <v>152</v>
      </c>
      <c r="U153">
        <f>IF(比較1!$C$7&lt;system!I153,"",system!I153)</f>
        <v>13</v>
      </c>
      <c r="V153" s="3">
        <f t="shared" si="14"/>
        <v>46692</v>
      </c>
      <c r="W153" s="6">
        <f>IF(U153="","",VLOOKUP(U153,system!$A$2:$B$36,2,FALSE))</f>
        <v>1.55E-2</v>
      </c>
      <c r="X153" s="7">
        <f t="shared" si="15"/>
        <v>25889402</v>
      </c>
      <c r="Y153" s="7">
        <f>IF(U153="","",VLOOKUP(U153,system!$L$2:$Q$36,6,FALSE))</f>
        <v>113991</v>
      </c>
      <c r="Z153" s="7">
        <f t="shared" si="16"/>
        <v>33440</v>
      </c>
      <c r="AA153" s="7">
        <f t="shared" si="17"/>
        <v>80551</v>
      </c>
    </row>
    <row r="154" spans="9:28" x14ac:dyDescent="0.2">
      <c r="I154">
        <f t="shared" si="18"/>
        <v>13</v>
      </c>
      <c r="O154" s="3"/>
      <c r="P154" s="6"/>
      <c r="Q154" s="7"/>
      <c r="R154" s="7"/>
      <c r="S154" s="7"/>
      <c r="T154">
        <v>153</v>
      </c>
      <c r="U154">
        <f>IF(比較1!$C$7&lt;system!I154,"",system!I154)</f>
        <v>13</v>
      </c>
      <c r="V154" s="3">
        <f t="shared" si="14"/>
        <v>46722</v>
      </c>
      <c r="W154" s="6">
        <f>IF(U154="","",VLOOKUP(U154,system!$A$2:$B$36,2,FALSE))</f>
        <v>1.55E-2</v>
      </c>
      <c r="X154" s="7">
        <f t="shared" si="15"/>
        <v>25808851</v>
      </c>
      <c r="Y154" s="7">
        <f>IF(U154="","",VLOOKUP(U154,system!$L$2:$Q$36,6,FALSE))</f>
        <v>113991</v>
      </c>
      <c r="Z154" s="7">
        <f t="shared" si="16"/>
        <v>33336</v>
      </c>
      <c r="AA154" s="7">
        <f t="shared" si="17"/>
        <v>80655</v>
      </c>
    </row>
    <row r="155" spans="9:28" x14ac:dyDescent="0.2">
      <c r="I155">
        <f t="shared" si="18"/>
        <v>13</v>
      </c>
      <c r="O155" s="3"/>
      <c r="P155" s="6"/>
      <c r="Q155" s="7"/>
      <c r="R155" s="7"/>
      <c r="S155" s="7"/>
      <c r="T155">
        <v>154</v>
      </c>
      <c r="U155">
        <f>IF(比較1!$C$7&lt;system!I155,"",system!I155)</f>
        <v>13</v>
      </c>
      <c r="V155" s="3">
        <f t="shared" si="14"/>
        <v>46753</v>
      </c>
      <c r="W155" s="6">
        <f>IF(U155="","",VLOOKUP(U155,system!$A$2:$B$36,2,FALSE))</f>
        <v>1.55E-2</v>
      </c>
      <c r="X155" s="7">
        <f t="shared" si="15"/>
        <v>25728196</v>
      </c>
      <c r="Y155" s="7">
        <f>IF(U155="","",VLOOKUP(U155,system!$L$2:$Q$36,6,FALSE))</f>
        <v>113991</v>
      </c>
      <c r="Z155" s="7">
        <f t="shared" si="16"/>
        <v>33232</v>
      </c>
      <c r="AA155" s="7">
        <f t="shared" si="17"/>
        <v>80759</v>
      </c>
    </row>
    <row r="156" spans="9:28" x14ac:dyDescent="0.2">
      <c r="I156">
        <f t="shared" si="18"/>
        <v>13</v>
      </c>
      <c r="O156" s="3"/>
      <c r="P156" s="6"/>
      <c r="Q156" s="7"/>
      <c r="R156" s="7"/>
      <c r="S156" s="7"/>
      <c r="T156">
        <v>155</v>
      </c>
      <c r="U156">
        <f>IF(比較1!$C$7&lt;system!I156,"",system!I156)</f>
        <v>13</v>
      </c>
      <c r="V156" s="3">
        <f t="shared" si="14"/>
        <v>46784</v>
      </c>
      <c r="W156" s="6">
        <f>IF(U156="","",VLOOKUP(U156,system!$A$2:$B$36,2,FALSE))</f>
        <v>1.55E-2</v>
      </c>
      <c r="X156" s="7">
        <f t="shared" si="15"/>
        <v>25647437</v>
      </c>
      <c r="Y156" s="7">
        <f>IF(U156="","",VLOOKUP(U156,system!$L$2:$Q$36,6,FALSE))</f>
        <v>113991</v>
      </c>
      <c r="Z156" s="7">
        <f t="shared" si="16"/>
        <v>33127</v>
      </c>
      <c r="AA156" s="7">
        <f t="shared" si="17"/>
        <v>80864</v>
      </c>
    </row>
    <row r="157" spans="9:28" x14ac:dyDescent="0.2">
      <c r="I157">
        <f t="shared" si="18"/>
        <v>13</v>
      </c>
      <c r="O157" s="3"/>
      <c r="P157" s="6"/>
      <c r="Q157" s="7"/>
      <c r="R157" s="7"/>
      <c r="S157" s="7"/>
      <c r="T157">
        <v>156</v>
      </c>
      <c r="U157">
        <f>IF(比較1!$C$7&lt;system!I157,"",system!I157)</f>
        <v>13</v>
      </c>
      <c r="V157" s="3">
        <f t="shared" si="14"/>
        <v>46813</v>
      </c>
      <c r="W157" s="6">
        <f>IF(U157="","",VLOOKUP(U157,system!$A$2:$B$36,2,FALSE))</f>
        <v>1.55E-2</v>
      </c>
      <c r="X157" s="7">
        <f t="shared" si="15"/>
        <v>25566573</v>
      </c>
      <c r="Y157" s="7">
        <f>IF(U157="","",VLOOKUP(U157,system!$L$2:$Q$36,6,FALSE))</f>
        <v>113991</v>
      </c>
      <c r="Z157" s="7">
        <f t="shared" si="16"/>
        <v>33023</v>
      </c>
      <c r="AA157" s="7">
        <f t="shared" si="17"/>
        <v>80968</v>
      </c>
    </row>
    <row r="158" spans="9:28" x14ac:dyDescent="0.2">
      <c r="I158">
        <f t="shared" si="18"/>
        <v>14</v>
      </c>
      <c r="O158" s="3"/>
      <c r="P158" s="6"/>
      <c r="Q158" s="7"/>
      <c r="R158" s="7"/>
      <c r="S158" s="7"/>
      <c r="T158">
        <v>157</v>
      </c>
      <c r="U158">
        <f>IF(比較1!$C$7&lt;system!I158,"",system!I158)</f>
        <v>14</v>
      </c>
      <c r="V158" s="3">
        <f t="shared" si="14"/>
        <v>46844</v>
      </c>
      <c r="W158" s="6">
        <f>IF(U158="","",VLOOKUP(U158,system!$A$2:$B$36,2,FALSE))</f>
        <v>1.55E-2</v>
      </c>
      <c r="X158" s="7">
        <f t="shared" si="15"/>
        <v>25485605</v>
      </c>
      <c r="Y158" s="7">
        <f>IF(U158="","",VLOOKUP(U158,system!$L$2:$Q$36,6,FALSE))</f>
        <v>113991</v>
      </c>
      <c r="Z158" s="7">
        <f t="shared" si="16"/>
        <v>32918</v>
      </c>
      <c r="AA158" s="7">
        <f t="shared" si="17"/>
        <v>81073</v>
      </c>
      <c r="AB158">
        <f>IF(X158="","",ROUND(system!$AJ$5/100*X158,-2))</f>
        <v>139400</v>
      </c>
    </row>
    <row r="159" spans="9:28" x14ac:dyDescent="0.2">
      <c r="I159">
        <f t="shared" si="18"/>
        <v>14</v>
      </c>
      <c r="O159" s="3"/>
      <c r="P159" s="6"/>
      <c r="Q159" s="7"/>
      <c r="R159" s="7"/>
      <c r="S159" s="7"/>
      <c r="T159">
        <v>158</v>
      </c>
      <c r="U159">
        <f>IF(比較1!$C$7&lt;system!I159,"",system!I159)</f>
        <v>14</v>
      </c>
      <c r="V159" s="3">
        <f t="shared" si="14"/>
        <v>46874</v>
      </c>
      <c r="W159" s="6">
        <f>IF(U159="","",VLOOKUP(U159,system!$A$2:$B$36,2,FALSE))</f>
        <v>1.55E-2</v>
      </c>
      <c r="X159" s="7">
        <f t="shared" si="15"/>
        <v>25404532</v>
      </c>
      <c r="Y159" s="7">
        <f>IF(U159="","",VLOOKUP(U159,system!$L$2:$Q$36,6,FALSE))</f>
        <v>113991</v>
      </c>
      <c r="Z159" s="7">
        <f t="shared" si="16"/>
        <v>32814</v>
      </c>
      <c r="AA159" s="7">
        <f t="shared" si="17"/>
        <v>81177</v>
      </c>
    </row>
    <row r="160" spans="9:28" x14ac:dyDescent="0.2">
      <c r="I160">
        <f t="shared" si="18"/>
        <v>14</v>
      </c>
      <c r="O160" s="3"/>
      <c r="P160" s="6"/>
      <c r="Q160" s="7"/>
      <c r="R160" s="7"/>
      <c r="S160" s="7"/>
      <c r="T160">
        <v>159</v>
      </c>
      <c r="U160">
        <f>IF(比較1!$C$7&lt;system!I160,"",system!I160)</f>
        <v>14</v>
      </c>
      <c r="V160" s="3">
        <f t="shared" si="14"/>
        <v>46905</v>
      </c>
      <c r="W160" s="6">
        <f>IF(U160="","",VLOOKUP(U160,system!$A$2:$B$36,2,FALSE))</f>
        <v>1.55E-2</v>
      </c>
      <c r="X160" s="7">
        <f t="shared" si="15"/>
        <v>25323355</v>
      </c>
      <c r="Y160" s="7">
        <f>IF(U160="","",VLOOKUP(U160,system!$L$2:$Q$36,6,FALSE))</f>
        <v>113991</v>
      </c>
      <c r="Z160" s="7">
        <f t="shared" si="16"/>
        <v>32709</v>
      </c>
      <c r="AA160" s="7">
        <f t="shared" si="17"/>
        <v>81282</v>
      </c>
    </row>
    <row r="161" spans="9:28" x14ac:dyDescent="0.2">
      <c r="I161">
        <f t="shared" si="18"/>
        <v>14</v>
      </c>
      <c r="O161" s="3"/>
      <c r="P161" s="6"/>
      <c r="Q161" s="7"/>
      <c r="R161" s="7"/>
      <c r="S161" s="7"/>
      <c r="T161">
        <v>160</v>
      </c>
      <c r="U161">
        <f>IF(比較1!$C$7&lt;system!I161,"",system!I161)</f>
        <v>14</v>
      </c>
      <c r="V161" s="3">
        <f t="shared" si="14"/>
        <v>46935</v>
      </c>
      <c r="W161" s="6">
        <f>IF(U161="","",VLOOKUP(U161,system!$A$2:$B$36,2,FALSE))</f>
        <v>1.55E-2</v>
      </c>
      <c r="X161" s="7">
        <f t="shared" si="15"/>
        <v>25242073</v>
      </c>
      <c r="Y161" s="7">
        <f>IF(U161="","",VLOOKUP(U161,system!$L$2:$Q$36,6,FALSE))</f>
        <v>113991</v>
      </c>
      <c r="Z161" s="7">
        <f t="shared" si="16"/>
        <v>32604</v>
      </c>
      <c r="AA161" s="7">
        <f t="shared" si="17"/>
        <v>81387</v>
      </c>
    </row>
    <row r="162" spans="9:28" x14ac:dyDescent="0.2">
      <c r="I162">
        <f t="shared" si="18"/>
        <v>14</v>
      </c>
      <c r="O162" s="3"/>
      <c r="P162" s="6"/>
      <c r="Q162" s="7"/>
      <c r="R162" s="7"/>
      <c r="S162" s="7"/>
      <c r="T162">
        <v>161</v>
      </c>
      <c r="U162">
        <f>IF(比較1!$C$7&lt;system!I162,"",system!I162)</f>
        <v>14</v>
      </c>
      <c r="V162" s="3">
        <f t="shared" si="14"/>
        <v>46966</v>
      </c>
      <c r="W162" s="6">
        <f>IF(U162="","",VLOOKUP(U162,system!$A$2:$B$36,2,FALSE))</f>
        <v>1.55E-2</v>
      </c>
      <c r="X162" s="7">
        <f t="shared" si="15"/>
        <v>25160686</v>
      </c>
      <c r="Y162" s="7">
        <f>IF(U162="","",VLOOKUP(U162,system!$L$2:$Q$36,6,FALSE))</f>
        <v>113991</v>
      </c>
      <c r="Z162" s="7">
        <f t="shared" si="16"/>
        <v>32499</v>
      </c>
      <c r="AA162" s="7">
        <f t="shared" si="17"/>
        <v>81492</v>
      </c>
    </row>
    <row r="163" spans="9:28" x14ac:dyDescent="0.2">
      <c r="I163">
        <f t="shared" si="18"/>
        <v>14</v>
      </c>
      <c r="O163" s="3"/>
      <c r="P163" s="6"/>
      <c r="Q163" s="7"/>
      <c r="R163" s="7"/>
      <c r="S163" s="7"/>
      <c r="T163">
        <v>162</v>
      </c>
      <c r="U163">
        <f>IF(比較1!$C$7&lt;system!I163,"",system!I163)</f>
        <v>14</v>
      </c>
      <c r="V163" s="3">
        <f t="shared" si="14"/>
        <v>46997</v>
      </c>
      <c r="W163" s="6">
        <f>IF(U163="","",VLOOKUP(U163,system!$A$2:$B$36,2,FALSE))</f>
        <v>1.55E-2</v>
      </c>
      <c r="X163" s="7">
        <f t="shared" si="15"/>
        <v>25079194</v>
      </c>
      <c r="Y163" s="7">
        <f>IF(U163="","",VLOOKUP(U163,system!$L$2:$Q$36,6,FALSE))</f>
        <v>113991</v>
      </c>
      <c r="Z163" s="7">
        <f t="shared" si="16"/>
        <v>32393</v>
      </c>
      <c r="AA163" s="7">
        <f t="shared" si="17"/>
        <v>81598</v>
      </c>
    </row>
    <row r="164" spans="9:28" x14ac:dyDescent="0.2">
      <c r="I164">
        <f t="shared" si="18"/>
        <v>14</v>
      </c>
      <c r="O164" s="3"/>
      <c r="P164" s="6"/>
      <c r="Q164" s="7"/>
      <c r="R164" s="7"/>
      <c r="S164" s="7"/>
      <c r="T164">
        <v>163</v>
      </c>
      <c r="U164">
        <f>IF(比較1!$C$7&lt;system!I164,"",system!I164)</f>
        <v>14</v>
      </c>
      <c r="V164" s="3">
        <f t="shared" si="14"/>
        <v>47027</v>
      </c>
      <c r="W164" s="6">
        <f>IF(U164="","",VLOOKUP(U164,system!$A$2:$B$36,2,FALSE))</f>
        <v>1.55E-2</v>
      </c>
      <c r="X164" s="7">
        <f t="shared" si="15"/>
        <v>24997596</v>
      </c>
      <c r="Y164" s="7">
        <f>IF(U164="","",VLOOKUP(U164,system!$L$2:$Q$36,6,FALSE))</f>
        <v>113991</v>
      </c>
      <c r="Z164" s="7">
        <f t="shared" si="16"/>
        <v>32288</v>
      </c>
      <c r="AA164" s="7">
        <f t="shared" si="17"/>
        <v>81703</v>
      </c>
    </row>
    <row r="165" spans="9:28" x14ac:dyDescent="0.2">
      <c r="I165">
        <f t="shared" si="18"/>
        <v>14</v>
      </c>
      <c r="O165" s="3"/>
      <c r="P165" s="6"/>
      <c r="Q165" s="7"/>
      <c r="R165" s="7"/>
      <c r="S165" s="7"/>
      <c r="T165">
        <v>164</v>
      </c>
      <c r="U165">
        <f>IF(比較1!$C$7&lt;system!I165,"",system!I165)</f>
        <v>14</v>
      </c>
      <c r="V165" s="3">
        <f t="shared" si="14"/>
        <v>47058</v>
      </c>
      <c r="W165" s="6">
        <f>IF(U165="","",VLOOKUP(U165,system!$A$2:$B$36,2,FALSE))</f>
        <v>1.55E-2</v>
      </c>
      <c r="X165" s="7">
        <f t="shared" si="15"/>
        <v>24915893</v>
      </c>
      <c r="Y165" s="7">
        <f>IF(U165="","",VLOOKUP(U165,system!$L$2:$Q$36,6,FALSE))</f>
        <v>113991</v>
      </c>
      <c r="Z165" s="7">
        <f t="shared" si="16"/>
        <v>32183</v>
      </c>
      <c r="AA165" s="7">
        <f t="shared" si="17"/>
        <v>81808</v>
      </c>
    </row>
    <row r="166" spans="9:28" x14ac:dyDescent="0.2">
      <c r="I166">
        <f t="shared" si="18"/>
        <v>14</v>
      </c>
      <c r="O166" s="3"/>
      <c r="P166" s="6"/>
      <c r="Q166" s="7"/>
      <c r="R166" s="7"/>
      <c r="S166" s="7"/>
      <c r="T166">
        <v>165</v>
      </c>
      <c r="U166">
        <f>IF(比較1!$C$7&lt;system!I166,"",system!I166)</f>
        <v>14</v>
      </c>
      <c r="V166" s="3">
        <f t="shared" si="14"/>
        <v>47088</v>
      </c>
      <c r="W166" s="6">
        <f>IF(U166="","",VLOOKUP(U166,system!$A$2:$B$36,2,FALSE))</f>
        <v>1.55E-2</v>
      </c>
      <c r="X166" s="7">
        <f t="shared" si="15"/>
        <v>24834085</v>
      </c>
      <c r="Y166" s="7">
        <f>IF(U166="","",VLOOKUP(U166,system!$L$2:$Q$36,6,FALSE))</f>
        <v>113991</v>
      </c>
      <c r="Z166" s="7">
        <f t="shared" si="16"/>
        <v>32077</v>
      </c>
      <c r="AA166" s="7">
        <f t="shared" si="17"/>
        <v>81914</v>
      </c>
    </row>
    <row r="167" spans="9:28" x14ac:dyDescent="0.2">
      <c r="I167">
        <f t="shared" si="18"/>
        <v>14</v>
      </c>
      <c r="O167" s="3"/>
      <c r="P167" s="6"/>
      <c r="Q167" s="7"/>
      <c r="R167" s="7"/>
      <c r="S167" s="7"/>
      <c r="T167">
        <v>166</v>
      </c>
      <c r="U167">
        <f>IF(比較1!$C$7&lt;system!I167,"",system!I167)</f>
        <v>14</v>
      </c>
      <c r="V167" s="3">
        <f t="shared" si="14"/>
        <v>47119</v>
      </c>
      <c r="W167" s="6">
        <f>IF(U167="","",VLOOKUP(U167,system!$A$2:$B$36,2,FALSE))</f>
        <v>1.55E-2</v>
      </c>
      <c r="X167" s="7">
        <f t="shared" si="15"/>
        <v>24752171</v>
      </c>
      <c r="Y167" s="7">
        <f>IF(U167="","",VLOOKUP(U167,system!$L$2:$Q$36,6,FALSE))</f>
        <v>113991</v>
      </c>
      <c r="Z167" s="7">
        <f t="shared" si="16"/>
        <v>31971</v>
      </c>
      <c r="AA167" s="7">
        <f t="shared" si="17"/>
        <v>82020</v>
      </c>
    </row>
    <row r="168" spans="9:28" x14ac:dyDescent="0.2">
      <c r="I168">
        <f t="shared" si="18"/>
        <v>14</v>
      </c>
      <c r="O168" s="3"/>
      <c r="P168" s="6"/>
      <c r="Q168" s="7"/>
      <c r="R168" s="7"/>
      <c r="S168" s="7"/>
      <c r="T168">
        <v>167</v>
      </c>
      <c r="U168">
        <f>IF(比較1!$C$7&lt;system!I168,"",system!I168)</f>
        <v>14</v>
      </c>
      <c r="V168" s="3">
        <f t="shared" si="14"/>
        <v>47150</v>
      </c>
      <c r="W168" s="6">
        <f>IF(U168="","",VLOOKUP(U168,system!$A$2:$B$36,2,FALSE))</f>
        <v>1.55E-2</v>
      </c>
      <c r="X168" s="7">
        <f t="shared" si="15"/>
        <v>24670151</v>
      </c>
      <c r="Y168" s="7">
        <f>IF(U168="","",VLOOKUP(U168,system!$L$2:$Q$36,6,FALSE))</f>
        <v>113991</v>
      </c>
      <c r="Z168" s="7">
        <f t="shared" si="16"/>
        <v>31865</v>
      </c>
      <c r="AA168" s="7">
        <f t="shared" si="17"/>
        <v>82126</v>
      </c>
    </row>
    <row r="169" spans="9:28" x14ac:dyDescent="0.2">
      <c r="I169">
        <f t="shared" si="18"/>
        <v>14</v>
      </c>
      <c r="O169" s="3"/>
      <c r="P169" s="6"/>
      <c r="Q169" s="7"/>
      <c r="R169" s="7"/>
      <c r="S169" s="7"/>
      <c r="T169">
        <v>168</v>
      </c>
      <c r="U169">
        <f>IF(比較1!$C$7&lt;system!I169,"",system!I169)</f>
        <v>14</v>
      </c>
      <c r="V169" s="3">
        <f t="shared" si="14"/>
        <v>47178</v>
      </c>
      <c r="W169" s="6">
        <f>IF(U169="","",VLOOKUP(U169,system!$A$2:$B$36,2,FALSE))</f>
        <v>1.55E-2</v>
      </c>
      <c r="X169" s="7">
        <f t="shared" si="15"/>
        <v>24588025</v>
      </c>
      <c r="Y169" s="7">
        <f>IF(U169="","",VLOOKUP(U169,system!$L$2:$Q$36,6,FALSE))</f>
        <v>113991</v>
      </c>
      <c r="Z169" s="7">
        <f t="shared" si="16"/>
        <v>31759</v>
      </c>
      <c r="AA169" s="7">
        <f t="shared" si="17"/>
        <v>82232</v>
      </c>
    </row>
    <row r="170" spans="9:28" x14ac:dyDescent="0.2">
      <c r="I170">
        <f t="shared" si="18"/>
        <v>15</v>
      </c>
      <c r="O170" s="3"/>
      <c r="P170" s="6"/>
      <c r="Q170" s="7"/>
      <c r="R170" s="7"/>
      <c r="S170" s="7"/>
      <c r="T170">
        <v>169</v>
      </c>
      <c r="U170">
        <f>IF(比較1!$C$7&lt;system!I170,"",system!I170)</f>
        <v>15</v>
      </c>
      <c r="V170" s="3">
        <f t="shared" si="14"/>
        <v>47209</v>
      </c>
      <c r="W170" s="6">
        <f>IF(U170="","",VLOOKUP(U170,system!$A$2:$B$36,2,FALSE))</f>
        <v>1.55E-2</v>
      </c>
      <c r="X170" s="7">
        <f t="shared" si="15"/>
        <v>24505793</v>
      </c>
      <c r="Y170" s="7">
        <f>IF(U170="","",VLOOKUP(U170,system!$L$2:$Q$36,6,FALSE))</f>
        <v>113991</v>
      </c>
      <c r="Z170" s="7">
        <f t="shared" si="16"/>
        <v>31653</v>
      </c>
      <c r="AA170" s="7">
        <f t="shared" si="17"/>
        <v>82338</v>
      </c>
      <c r="AB170">
        <f>IF(X170="","",ROUND(system!$AJ$5/100*X170,-2))</f>
        <v>134000</v>
      </c>
    </row>
    <row r="171" spans="9:28" x14ac:dyDescent="0.2">
      <c r="I171">
        <f t="shared" si="18"/>
        <v>15</v>
      </c>
      <c r="O171" s="3"/>
      <c r="P171" s="6"/>
      <c r="Q171" s="7"/>
      <c r="R171" s="7"/>
      <c r="S171" s="7"/>
      <c r="T171">
        <v>170</v>
      </c>
      <c r="U171">
        <f>IF(比較1!$C$7&lt;system!I171,"",system!I171)</f>
        <v>15</v>
      </c>
      <c r="V171" s="3">
        <f t="shared" si="14"/>
        <v>47239</v>
      </c>
      <c r="W171" s="6">
        <f>IF(U171="","",VLOOKUP(U171,system!$A$2:$B$36,2,FALSE))</f>
        <v>1.55E-2</v>
      </c>
      <c r="X171" s="7">
        <f t="shared" si="15"/>
        <v>24423455</v>
      </c>
      <c r="Y171" s="7">
        <f>IF(U171="","",VLOOKUP(U171,system!$L$2:$Q$36,6,FALSE))</f>
        <v>113991</v>
      </c>
      <c r="Z171" s="7">
        <f t="shared" si="16"/>
        <v>31546</v>
      </c>
      <c r="AA171" s="7">
        <f t="shared" si="17"/>
        <v>82445</v>
      </c>
    </row>
    <row r="172" spans="9:28" x14ac:dyDescent="0.2">
      <c r="I172">
        <f t="shared" si="18"/>
        <v>15</v>
      </c>
      <c r="O172" s="3"/>
      <c r="P172" s="6"/>
      <c r="Q172" s="7"/>
      <c r="R172" s="7"/>
      <c r="S172" s="7"/>
      <c r="T172">
        <v>171</v>
      </c>
      <c r="U172">
        <f>IF(比較1!$C$7&lt;system!I172,"",system!I172)</f>
        <v>15</v>
      </c>
      <c r="V172" s="3">
        <f t="shared" si="14"/>
        <v>47270</v>
      </c>
      <c r="W172" s="6">
        <f>IF(U172="","",VLOOKUP(U172,system!$A$2:$B$36,2,FALSE))</f>
        <v>1.55E-2</v>
      </c>
      <c r="X172" s="7">
        <f t="shared" si="15"/>
        <v>24341010</v>
      </c>
      <c r="Y172" s="7">
        <f>IF(U172="","",VLOOKUP(U172,system!$L$2:$Q$36,6,FALSE))</f>
        <v>113991</v>
      </c>
      <c r="Z172" s="7">
        <f t="shared" si="16"/>
        <v>31440</v>
      </c>
      <c r="AA172" s="7">
        <f t="shared" si="17"/>
        <v>82551</v>
      </c>
    </row>
    <row r="173" spans="9:28" x14ac:dyDescent="0.2">
      <c r="I173">
        <f t="shared" si="18"/>
        <v>15</v>
      </c>
      <c r="O173" s="3"/>
      <c r="P173" s="6"/>
      <c r="Q173" s="7"/>
      <c r="R173" s="7"/>
      <c r="S173" s="7"/>
      <c r="T173">
        <v>172</v>
      </c>
      <c r="U173">
        <f>IF(比較1!$C$7&lt;system!I173,"",system!I173)</f>
        <v>15</v>
      </c>
      <c r="V173" s="3">
        <f t="shared" si="14"/>
        <v>47300</v>
      </c>
      <c r="W173" s="6">
        <f>IF(U173="","",VLOOKUP(U173,system!$A$2:$B$36,2,FALSE))</f>
        <v>1.55E-2</v>
      </c>
      <c r="X173" s="7">
        <f t="shared" si="15"/>
        <v>24258459</v>
      </c>
      <c r="Y173" s="7">
        <f>IF(U173="","",VLOOKUP(U173,system!$L$2:$Q$36,6,FALSE))</f>
        <v>113991</v>
      </c>
      <c r="Z173" s="7">
        <f t="shared" si="16"/>
        <v>31333</v>
      </c>
      <c r="AA173" s="7">
        <f t="shared" si="17"/>
        <v>82658</v>
      </c>
    </row>
    <row r="174" spans="9:28" x14ac:dyDescent="0.2">
      <c r="I174">
        <f t="shared" si="18"/>
        <v>15</v>
      </c>
      <c r="O174" s="3"/>
      <c r="P174" s="6"/>
      <c r="Q174" s="7"/>
      <c r="R174" s="7"/>
      <c r="S174" s="7"/>
      <c r="T174">
        <v>173</v>
      </c>
      <c r="U174">
        <f>IF(比較1!$C$7&lt;system!I174,"",system!I174)</f>
        <v>15</v>
      </c>
      <c r="V174" s="3">
        <f t="shared" si="14"/>
        <v>47331</v>
      </c>
      <c r="W174" s="6">
        <f>IF(U174="","",VLOOKUP(U174,system!$A$2:$B$36,2,FALSE))</f>
        <v>1.55E-2</v>
      </c>
      <c r="X174" s="7">
        <f t="shared" si="15"/>
        <v>24175801</v>
      </c>
      <c r="Y174" s="7">
        <f>IF(U174="","",VLOOKUP(U174,system!$L$2:$Q$36,6,FALSE))</f>
        <v>113991</v>
      </c>
      <c r="Z174" s="7">
        <f t="shared" si="16"/>
        <v>31227</v>
      </c>
      <c r="AA174" s="7">
        <f t="shared" si="17"/>
        <v>82764</v>
      </c>
    </row>
    <row r="175" spans="9:28" x14ac:dyDescent="0.2">
      <c r="I175">
        <f t="shared" si="18"/>
        <v>15</v>
      </c>
      <c r="O175" s="3"/>
      <c r="P175" s="6"/>
      <c r="Q175" s="7"/>
      <c r="R175" s="7"/>
      <c r="S175" s="7"/>
      <c r="T175">
        <v>174</v>
      </c>
      <c r="U175">
        <f>IF(比較1!$C$7&lt;system!I175,"",system!I175)</f>
        <v>15</v>
      </c>
      <c r="V175" s="3">
        <f t="shared" si="14"/>
        <v>47362</v>
      </c>
      <c r="W175" s="6">
        <f>IF(U175="","",VLOOKUP(U175,system!$A$2:$B$36,2,FALSE))</f>
        <v>1.55E-2</v>
      </c>
      <c r="X175" s="7">
        <f t="shared" si="15"/>
        <v>24093037</v>
      </c>
      <c r="Y175" s="7">
        <f>IF(U175="","",VLOOKUP(U175,system!$L$2:$Q$36,6,FALSE))</f>
        <v>113991</v>
      </c>
      <c r="Z175" s="7">
        <f t="shared" si="16"/>
        <v>31120</v>
      </c>
      <c r="AA175" s="7">
        <f t="shared" si="17"/>
        <v>82871</v>
      </c>
    </row>
    <row r="176" spans="9:28" x14ac:dyDescent="0.2">
      <c r="I176">
        <f t="shared" si="18"/>
        <v>15</v>
      </c>
      <c r="O176" s="3"/>
      <c r="P176" s="6"/>
      <c r="Q176" s="7"/>
      <c r="R176" s="7"/>
      <c r="S176" s="7"/>
      <c r="T176">
        <v>175</v>
      </c>
      <c r="U176">
        <f>IF(比較1!$C$7&lt;system!I176,"",system!I176)</f>
        <v>15</v>
      </c>
      <c r="V176" s="3">
        <f t="shared" si="14"/>
        <v>47392</v>
      </c>
      <c r="W176" s="6">
        <f>IF(U176="","",VLOOKUP(U176,system!$A$2:$B$36,2,FALSE))</f>
        <v>1.55E-2</v>
      </c>
      <c r="X176" s="7">
        <f t="shared" si="15"/>
        <v>24010166</v>
      </c>
      <c r="Y176" s="7">
        <f>IF(U176="","",VLOOKUP(U176,system!$L$2:$Q$36,6,FALSE))</f>
        <v>113991</v>
      </c>
      <c r="Z176" s="7">
        <f t="shared" si="16"/>
        <v>31013</v>
      </c>
      <c r="AA176" s="7">
        <f t="shared" si="17"/>
        <v>82978</v>
      </c>
    </row>
    <row r="177" spans="9:28" x14ac:dyDescent="0.2">
      <c r="I177">
        <f t="shared" si="18"/>
        <v>15</v>
      </c>
      <c r="O177" s="3"/>
      <c r="P177" s="6"/>
      <c r="Q177" s="7"/>
      <c r="R177" s="7"/>
      <c r="S177" s="7"/>
      <c r="T177">
        <v>176</v>
      </c>
      <c r="U177">
        <f>IF(比較1!$C$7&lt;system!I177,"",system!I177)</f>
        <v>15</v>
      </c>
      <c r="V177" s="3">
        <f t="shared" si="14"/>
        <v>47423</v>
      </c>
      <c r="W177" s="6">
        <f>IF(U177="","",VLOOKUP(U177,system!$A$2:$B$36,2,FALSE))</f>
        <v>1.55E-2</v>
      </c>
      <c r="X177" s="7">
        <f t="shared" si="15"/>
        <v>23927188</v>
      </c>
      <c r="Y177" s="7">
        <f>IF(U177="","",VLOOKUP(U177,system!$L$2:$Q$36,6,FALSE))</f>
        <v>113991</v>
      </c>
      <c r="Z177" s="7">
        <f t="shared" si="16"/>
        <v>30905</v>
      </c>
      <c r="AA177" s="7">
        <f t="shared" si="17"/>
        <v>83086</v>
      </c>
    </row>
    <row r="178" spans="9:28" x14ac:dyDescent="0.2">
      <c r="I178">
        <f t="shared" si="18"/>
        <v>15</v>
      </c>
      <c r="O178" s="3"/>
      <c r="P178" s="6"/>
      <c r="Q178" s="7"/>
      <c r="R178" s="7"/>
      <c r="S178" s="7"/>
      <c r="T178">
        <v>177</v>
      </c>
      <c r="U178">
        <f>IF(比較1!$C$7&lt;system!I178,"",system!I178)</f>
        <v>15</v>
      </c>
      <c r="V178" s="3">
        <f t="shared" si="14"/>
        <v>47453</v>
      </c>
      <c r="W178" s="6">
        <f>IF(U178="","",VLOOKUP(U178,system!$A$2:$B$36,2,FALSE))</f>
        <v>1.55E-2</v>
      </c>
      <c r="X178" s="7">
        <f t="shared" si="15"/>
        <v>23844102</v>
      </c>
      <c r="Y178" s="7">
        <f>IF(U178="","",VLOOKUP(U178,system!$L$2:$Q$36,6,FALSE))</f>
        <v>113991</v>
      </c>
      <c r="Z178" s="7">
        <f t="shared" si="16"/>
        <v>30798</v>
      </c>
      <c r="AA178" s="7">
        <f t="shared" si="17"/>
        <v>83193</v>
      </c>
    </row>
    <row r="179" spans="9:28" x14ac:dyDescent="0.2">
      <c r="I179">
        <f t="shared" si="18"/>
        <v>15</v>
      </c>
      <c r="O179" s="3"/>
      <c r="P179" s="6"/>
      <c r="Q179" s="7"/>
      <c r="R179" s="7"/>
      <c r="S179" s="7"/>
      <c r="T179">
        <v>178</v>
      </c>
      <c r="U179">
        <f>IF(比較1!$C$7&lt;system!I179,"",system!I179)</f>
        <v>15</v>
      </c>
      <c r="V179" s="3">
        <f t="shared" si="14"/>
        <v>47484</v>
      </c>
      <c r="W179" s="6">
        <f>IF(U179="","",VLOOKUP(U179,system!$A$2:$B$36,2,FALSE))</f>
        <v>1.55E-2</v>
      </c>
      <c r="X179" s="7">
        <f t="shared" si="15"/>
        <v>23760909</v>
      </c>
      <c r="Y179" s="7">
        <f>IF(U179="","",VLOOKUP(U179,system!$L$2:$Q$36,6,FALSE))</f>
        <v>113991</v>
      </c>
      <c r="Z179" s="7">
        <f t="shared" si="16"/>
        <v>30691</v>
      </c>
      <c r="AA179" s="7">
        <f t="shared" si="17"/>
        <v>83300</v>
      </c>
    </row>
    <row r="180" spans="9:28" x14ac:dyDescent="0.2">
      <c r="I180">
        <f t="shared" si="18"/>
        <v>15</v>
      </c>
      <c r="O180" s="3"/>
      <c r="P180" s="6"/>
      <c r="Q180" s="7"/>
      <c r="R180" s="7"/>
      <c r="S180" s="7"/>
      <c r="T180">
        <v>179</v>
      </c>
      <c r="U180">
        <f>IF(比較1!$C$7&lt;system!I180,"",system!I180)</f>
        <v>15</v>
      </c>
      <c r="V180" s="3">
        <f t="shared" si="14"/>
        <v>47515</v>
      </c>
      <c r="W180" s="6">
        <f>IF(U180="","",VLOOKUP(U180,system!$A$2:$B$36,2,FALSE))</f>
        <v>1.55E-2</v>
      </c>
      <c r="X180" s="7">
        <f t="shared" si="15"/>
        <v>23677609</v>
      </c>
      <c r="Y180" s="7">
        <f>IF(U180="","",VLOOKUP(U180,system!$L$2:$Q$36,6,FALSE))</f>
        <v>113991</v>
      </c>
      <c r="Z180" s="7">
        <f t="shared" si="16"/>
        <v>30583</v>
      </c>
      <c r="AA180" s="7">
        <f t="shared" si="17"/>
        <v>83408</v>
      </c>
    </row>
    <row r="181" spans="9:28" x14ac:dyDescent="0.2">
      <c r="I181">
        <f t="shared" si="18"/>
        <v>15</v>
      </c>
      <c r="O181" s="3"/>
      <c r="P181" s="6"/>
      <c r="Q181" s="7"/>
      <c r="R181" s="7"/>
      <c r="S181" s="7"/>
      <c r="T181">
        <v>180</v>
      </c>
      <c r="U181">
        <f>IF(比較1!$C$7&lt;system!I181,"",system!I181)</f>
        <v>15</v>
      </c>
      <c r="V181" s="3">
        <f t="shared" si="14"/>
        <v>47543</v>
      </c>
      <c r="W181" s="6">
        <f>IF(U181="","",VLOOKUP(U181,system!$A$2:$B$36,2,FALSE))</f>
        <v>1.55E-2</v>
      </c>
      <c r="X181" s="7">
        <f t="shared" si="15"/>
        <v>23594201</v>
      </c>
      <c r="Y181" s="7">
        <f>IF(U181="","",VLOOKUP(U181,system!$L$2:$Q$36,6,FALSE))</f>
        <v>113991</v>
      </c>
      <c r="Z181" s="7">
        <f t="shared" si="16"/>
        <v>30475</v>
      </c>
      <c r="AA181" s="7">
        <f t="shared" si="17"/>
        <v>83516</v>
      </c>
    </row>
    <row r="182" spans="9:28" x14ac:dyDescent="0.2">
      <c r="I182">
        <f t="shared" si="18"/>
        <v>16</v>
      </c>
      <c r="O182" s="3"/>
      <c r="P182" s="6"/>
      <c r="Q182" s="7"/>
      <c r="R182" s="7"/>
      <c r="S182" s="7"/>
      <c r="T182">
        <v>181</v>
      </c>
      <c r="U182">
        <f>IF(比較1!$C$7&lt;system!I182,"",system!I182)</f>
        <v>16</v>
      </c>
      <c r="V182" s="3">
        <f t="shared" si="14"/>
        <v>47574</v>
      </c>
      <c r="W182" s="6">
        <f>IF(U182="","",VLOOKUP(U182,system!$A$2:$B$36,2,FALSE))</f>
        <v>1.55E-2</v>
      </c>
      <c r="X182" s="7">
        <f t="shared" si="15"/>
        <v>23510685</v>
      </c>
      <c r="Y182" s="7">
        <f>IF(U182="","",VLOOKUP(U182,system!$L$2:$Q$36,6,FALSE))</f>
        <v>113991</v>
      </c>
      <c r="Z182" s="7">
        <f t="shared" si="16"/>
        <v>30367</v>
      </c>
      <c r="AA182" s="7">
        <f t="shared" si="17"/>
        <v>83624</v>
      </c>
      <c r="AB182">
        <f>IF(X182="","",ROUND(system!$AJ$5/100*X182,-2))</f>
        <v>128600</v>
      </c>
    </row>
    <row r="183" spans="9:28" x14ac:dyDescent="0.2">
      <c r="I183">
        <f t="shared" si="18"/>
        <v>16</v>
      </c>
      <c r="O183" s="3"/>
      <c r="P183" s="6"/>
      <c r="Q183" s="7"/>
      <c r="R183" s="7"/>
      <c r="S183" s="7"/>
      <c r="T183">
        <v>182</v>
      </c>
      <c r="U183">
        <f>IF(比較1!$C$7&lt;system!I183,"",system!I183)</f>
        <v>16</v>
      </c>
      <c r="V183" s="3">
        <f t="shared" si="14"/>
        <v>47604</v>
      </c>
      <c r="W183" s="6">
        <f>IF(U183="","",VLOOKUP(U183,system!$A$2:$B$36,2,FALSE))</f>
        <v>1.55E-2</v>
      </c>
      <c r="X183" s="7">
        <f t="shared" si="15"/>
        <v>23427061</v>
      </c>
      <c r="Y183" s="7">
        <f>IF(U183="","",VLOOKUP(U183,system!$L$2:$Q$36,6,FALSE))</f>
        <v>113991</v>
      </c>
      <c r="Z183" s="7">
        <f t="shared" si="16"/>
        <v>30259</v>
      </c>
      <c r="AA183" s="7">
        <f t="shared" si="17"/>
        <v>83732</v>
      </c>
    </row>
    <row r="184" spans="9:28" x14ac:dyDescent="0.2">
      <c r="I184">
        <f t="shared" si="18"/>
        <v>16</v>
      </c>
      <c r="O184" s="3"/>
      <c r="P184" s="6"/>
      <c r="Q184" s="7"/>
      <c r="R184" s="7"/>
      <c r="S184" s="7"/>
      <c r="T184">
        <v>183</v>
      </c>
      <c r="U184">
        <f>IF(比較1!$C$7&lt;system!I184,"",system!I184)</f>
        <v>16</v>
      </c>
      <c r="V184" s="3">
        <f t="shared" si="14"/>
        <v>47635</v>
      </c>
      <c r="W184" s="6">
        <f>IF(U184="","",VLOOKUP(U184,system!$A$2:$B$36,2,FALSE))</f>
        <v>1.55E-2</v>
      </c>
      <c r="X184" s="7">
        <f t="shared" si="15"/>
        <v>23343329</v>
      </c>
      <c r="Y184" s="7">
        <f>IF(U184="","",VLOOKUP(U184,system!$L$2:$Q$36,6,FALSE))</f>
        <v>113991</v>
      </c>
      <c r="Z184" s="7">
        <f t="shared" si="16"/>
        <v>30151</v>
      </c>
      <c r="AA184" s="7">
        <f t="shared" si="17"/>
        <v>83840</v>
      </c>
    </row>
    <row r="185" spans="9:28" x14ac:dyDescent="0.2">
      <c r="I185">
        <f t="shared" si="18"/>
        <v>16</v>
      </c>
      <c r="O185" s="3"/>
      <c r="P185" s="6"/>
      <c r="Q185" s="7"/>
      <c r="R185" s="7"/>
      <c r="S185" s="7"/>
      <c r="T185">
        <v>184</v>
      </c>
      <c r="U185">
        <f>IF(比較1!$C$7&lt;system!I185,"",system!I185)</f>
        <v>16</v>
      </c>
      <c r="V185" s="3">
        <f t="shared" si="14"/>
        <v>47665</v>
      </c>
      <c r="W185" s="6">
        <f>IF(U185="","",VLOOKUP(U185,system!$A$2:$B$36,2,FALSE))</f>
        <v>1.55E-2</v>
      </c>
      <c r="X185" s="7">
        <f t="shared" si="15"/>
        <v>23259489</v>
      </c>
      <c r="Y185" s="7">
        <f>IF(U185="","",VLOOKUP(U185,system!$L$2:$Q$36,6,FALSE))</f>
        <v>113991</v>
      </c>
      <c r="Z185" s="7">
        <f t="shared" si="16"/>
        <v>30043</v>
      </c>
      <c r="AA185" s="7">
        <f t="shared" si="17"/>
        <v>83948</v>
      </c>
    </row>
    <row r="186" spans="9:28" x14ac:dyDescent="0.2">
      <c r="I186">
        <f t="shared" si="18"/>
        <v>16</v>
      </c>
      <c r="O186" s="3"/>
      <c r="P186" s="6"/>
      <c r="Q186" s="7"/>
      <c r="R186" s="7"/>
      <c r="S186" s="7"/>
      <c r="T186">
        <v>185</v>
      </c>
      <c r="U186">
        <f>IF(比較1!$C$7&lt;system!I186,"",system!I186)</f>
        <v>16</v>
      </c>
      <c r="V186" s="3">
        <f t="shared" si="14"/>
        <v>47696</v>
      </c>
      <c r="W186" s="6">
        <f>IF(U186="","",VLOOKUP(U186,system!$A$2:$B$36,2,FALSE))</f>
        <v>1.55E-2</v>
      </c>
      <c r="X186" s="7">
        <f t="shared" si="15"/>
        <v>23175541</v>
      </c>
      <c r="Y186" s="7">
        <f>IF(U186="","",VLOOKUP(U186,system!$L$2:$Q$36,6,FALSE))</f>
        <v>113991</v>
      </c>
      <c r="Z186" s="7">
        <f t="shared" si="16"/>
        <v>29935</v>
      </c>
      <c r="AA186" s="7">
        <f t="shared" si="17"/>
        <v>84056</v>
      </c>
    </row>
    <row r="187" spans="9:28" x14ac:dyDescent="0.2">
      <c r="I187">
        <f t="shared" si="18"/>
        <v>16</v>
      </c>
      <c r="O187" s="3"/>
      <c r="P187" s="6"/>
      <c r="Q187" s="7"/>
      <c r="R187" s="7"/>
      <c r="S187" s="7"/>
      <c r="T187">
        <v>186</v>
      </c>
      <c r="U187">
        <f>IF(比較1!$C$7&lt;system!I187,"",system!I187)</f>
        <v>16</v>
      </c>
      <c r="V187" s="3">
        <f t="shared" si="14"/>
        <v>47727</v>
      </c>
      <c r="W187" s="6">
        <f>IF(U187="","",VLOOKUP(U187,system!$A$2:$B$36,2,FALSE))</f>
        <v>1.55E-2</v>
      </c>
      <c r="X187" s="7">
        <f t="shared" si="15"/>
        <v>23091485</v>
      </c>
      <c r="Y187" s="7">
        <f>IF(U187="","",VLOOKUP(U187,system!$L$2:$Q$36,6,FALSE))</f>
        <v>113991</v>
      </c>
      <c r="Z187" s="7">
        <f t="shared" si="16"/>
        <v>29826</v>
      </c>
      <c r="AA187" s="7">
        <f t="shared" si="17"/>
        <v>84165</v>
      </c>
    </row>
    <row r="188" spans="9:28" x14ac:dyDescent="0.2">
      <c r="I188">
        <f t="shared" si="18"/>
        <v>16</v>
      </c>
      <c r="O188" s="3"/>
      <c r="P188" s="6"/>
      <c r="Q188" s="7"/>
      <c r="R188" s="7"/>
      <c r="S188" s="7"/>
      <c r="T188">
        <v>187</v>
      </c>
      <c r="U188">
        <f>IF(比較1!$C$7&lt;system!I188,"",system!I188)</f>
        <v>16</v>
      </c>
      <c r="V188" s="3">
        <f t="shared" si="14"/>
        <v>47757</v>
      </c>
      <c r="W188" s="6">
        <f>IF(U188="","",VLOOKUP(U188,system!$A$2:$B$36,2,FALSE))</f>
        <v>1.55E-2</v>
      </c>
      <c r="X188" s="7">
        <f t="shared" si="15"/>
        <v>23007320</v>
      </c>
      <c r="Y188" s="7">
        <f>IF(U188="","",VLOOKUP(U188,system!$L$2:$Q$36,6,FALSE))</f>
        <v>113991</v>
      </c>
      <c r="Z188" s="7">
        <f t="shared" si="16"/>
        <v>29717</v>
      </c>
      <c r="AA188" s="7">
        <f t="shared" si="17"/>
        <v>84274</v>
      </c>
    </row>
    <row r="189" spans="9:28" x14ac:dyDescent="0.2">
      <c r="I189">
        <f t="shared" si="18"/>
        <v>16</v>
      </c>
      <c r="O189" s="3"/>
      <c r="P189" s="6"/>
      <c r="Q189" s="7"/>
      <c r="R189" s="7"/>
      <c r="S189" s="7"/>
      <c r="T189">
        <v>188</v>
      </c>
      <c r="U189">
        <f>IF(比較1!$C$7&lt;system!I189,"",system!I189)</f>
        <v>16</v>
      </c>
      <c r="V189" s="3">
        <f t="shared" si="14"/>
        <v>47788</v>
      </c>
      <c r="W189" s="6">
        <f>IF(U189="","",VLOOKUP(U189,system!$A$2:$B$36,2,FALSE))</f>
        <v>1.55E-2</v>
      </c>
      <c r="X189" s="7">
        <f t="shared" si="15"/>
        <v>22923046</v>
      </c>
      <c r="Y189" s="7">
        <f>IF(U189="","",VLOOKUP(U189,system!$L$2:$Q$36,6,FALSE))</f>
        <v>113991</v>
      </c>
      <c r="Z189" s="7">
        <f t="shared" si="16"/>
        <v>29608</v>
      </c>
      <c r="AA189" s="7">
        <f t="shared" si="17"/>
        <v>84383</v>
      </c>
    </row>
    <row r="190" spans="9:28" x14ac:dyDescent="0.2">
      <c r="I190">
        <f t="shared" si="18"/>
        <v>16</v>
      </c>
      <c r="O190" s="3"/>
      <c r="P190" s="6"/>
      <c r="Q190" s="7"/>
      <c r="R190" s="7"/>
      <c r="S190" s="7"/>
      <c r="T190">
        <v>189</v>
      </c>
      <c r="U190">
        <f>IF(比較1!$C$7&lt;system!I190,"",system!I190)</f>
        <v>16</v>
      </c>
      <c r="V190" s="3">
        <f t="shared" si="14"/>
        <v>47818</v>
      </c>
      <c r="W190" s="6">
        <f>IF(U190="","",VLOOKUP(U190,system!$A$2:$B$36,2,FALSE))</f>
        <v>1.55E-2</v>
      </c>
      <c r="X190" s="7">
        <f t="shared" si="15"/>
        <v>22838663</v>
      </c>
      <c r="Y190" s="7">
        <f>IF(U190="","",VLOOKUP(U190,system!$L$2:$Q$36,6,FALSE))</f>
        <v>113991</v>
      </c>
      <c r="Z190" s="7">
        <f t="shared" si="16"/>
        <v>29499</v>
      </c>
      <c r="AA190" s="7">
        <f t="shared" si="17"/>
        <v>84492</v>
      </c>
    </row>
    <row r="191" spans="9:28" x14ac:dyDescent="0.2">
      <c r="I191">
        <f t="shared" si="18"/>
        <v>16</v>
      </c>
      <c r="O191" s="3"/>
      <c r="P191" s="6"/>
      <c r="Q191" s="7"/>
      <c r="R191" s="7"/>
      <c r="S191" s="7"/>
      <c r="T191">
        <v>190</v>
      </c>
      <c r="U191">
        <f>IF(比較1!$C$7&lt;system!I191,"",system!I191)</f>
        <v>16</v>
      </c>
      <c r="V191" s="3">
        <f t="shared" si="14"/>
        <v>47849</v>
      </c>
      <c r="W191" s="6">
        <f>IF(U191="","",VLOOKUP(U191,system!$A$2:$B$36,2,FALSE))</f>
        <v>1.55E-2</v>
      </c>
      <c r="X191" s="7">
        <f t="shared" si="15"/>
        <v>22754171</v>
      </c>
      <c r="Y191" s="7">
        <f>IF(U191="","",VLOOKUP(U191,system!$L$2:$Q$36,6,FALSE))</f>
        <v>113991</v>
      </c>
      <c r="Z191" s="7">
        <f t="shared" si="16"/>
        <v>29390</v>
      </c>
      <c r="AA191" s="7">
        <f t="shared" si="17"/>
        <v>84601</v>
      </c>
    </row>
    <row r="192" spans="9:28" x14ac:dyDescent="0.2">
      <c r="I192">
        <f t="shared" si="18"/>
        <v>16</v>
      </c>
      <c r="O192" s="3"/>
      <c r="P192" s="6"/>
      <c r="Q192" s="7"/>
      <c r="R192" s="7"/>
      <c r="S192" s="7"/>
      <c r="T192">
        <v>191</v>
      </c>
      <c r="U192">
        <f>IF(比較1!$C$7&lt;system!I192,"",system!I192)</f>
        <v>16</v>
      </c>
      <c r="V192" s="3">
        <f t="shared" si="14"/>
        <v>47880</v>
      </c>
      <c r="W192" s="6">
        <f>IF(U192="","",VLOOKUP(U192,system!$A$2:$B$36,2,FALSE))</f>
        <v>1.55E-2</v>
      </c>
      <c r="X192" s="7">
        <f t="shared" si="15"/>
        <v>22669570</v>
      </c>
      <c r="Y192" s="7">
        <f>IF(U192="","",VLOOKUP(U192,system!$L$2:$Q$36,6,FALSE))</f>
        <v>113991</v>
      </c>
      <c r="Z192" s="7">
        <f t="shared" si="16"/>
        <v>29281</v>
      </c>
      <c r="AA192" s="7">
        <f t="shared" si="17"/>
        <v>84710</v>
      </c>
    </row>
    <row r="193" spans="9:28" x14ac:dyDescent="0.2">
      <c r="I193">
        <f t="shared" si="18"/>
        <v>16</v>
      </c>
      <c r="O193" s="3"/>
      <c r="P193" s="6"/>
      <c r="Q193" s="7"/>
      <c r="R193" s="7"/>
      <c r="S193" s="7"/>
      <c r="T193">
        <v>192</v>
      </c>
      <c r="U193">
        <f>IF(比較1!$C$7&lt;system!I193,"",system!I193)</f>
        <v>16</v>
      </c>
      <c r="V193" s="3">
        <f t="shared" si="14"/>
        <v>47908</v>
      </c>
      <c r="W193" s="6">
        <f>IF(U193="","",VLOOKUP(U193,system!$A$2:$B$36,2,FALSE))</f>
        <v>1.55E-2</v>
      </c>
      <c r="X193" s="7">
        <f t="shared" si="15"/>
        <v>22584860</v>
      </c>
      <c r="Y193" s="7">
        <f>IF(U193="","",VLOOKUP(U193,system!$L$2:$Q$36,6,FALSE))</f>
        <v>113991</v>
      </c>
      <c r="Z193" s="7">
        <f t="shared" si="16"/>
        <v>29172</v>
      </c>
      <c r="AA193" s="7">
        <f t="shared" si="17"/>
        <v>84819</v>
      </c>
    </row>
    <row r="194" spans="9:28" x14ac:dyDescent="0.2">
      <c r="I194">
        <f t="shared" si="18"/>
        <v>17</v>
      </c>
      <c r="O194" s="3"/>
      <c r="P194" s="6"/>
      <c r="Q194" s="7"/>
      <c r="R194" s="7"/>
      <c r="S194" s="7"/>
      <c r="T194">
        <v>193</v>
      </c>
      <c r="U194">
        <f>IF(比較1!$C$7&lt;system!I194,"",system!I194)</f>
        <v>17</v>
      </c>
      <c r="V194" s="3">
        <f t="shared" si="14"/>
        <v>47939</v>
      </c>
      <c r="W194" s="6">
        <f>IF(U194="","",VLOOKUP(U194,system!$A$2:$B$36,2,FALSE))</f>
        <v>1.55E-2</v>
      </c>
      <c r="X194" s="7">
        <f t="shared" si="15"/>
        <v>22500041</v>
      </c>
      <c r="Y194" s="7">
        <f>IF(U194="","",VLOOKUP(U194,system!$L$2:$Q$36,6,FALSE))</f>
        <v>113991</v>
      </c>
      <c r="Z194" s="7">
        <f t="shared" si="16"/>
        <v>29062</v>
      </c>
      <c r="AA194" s="7">
        <f t="shared" si="17"/>
        <v>84929</v>
      </c>
      <c r="AB194">
        <f>IF(X194="","",ROUND(system!$AJ$5/100*X194,-2))</f>
        <v>123100</v>
      </c>
    </row>
    <row r="195" spans="9:28" x14ac:dyDescent="0.2">
      <c r="I195">
        <f t="shared" si="18"/>
        <v>17</v>
      </c>
      <c r="O195" s="3"/>
      <c r="P195" s="6"/>
      <c r="Q195" s="7"/>
      <c r="R195" s="7"/>
      <c r="S195" s="7"/>
      <c r="T195">
        <v>194</v>
      </c>
      <c r="U195">
        <f>IF(比較1!$C$7&lt;system!I195,"",system!I195)</f>
        <v>17</v>
      </c>
      <c r="V195" s="3">
        <f t="shared" ref="V195:V258" si="19">IF(U195="","",EDATE(V194,1))</f>
        <v>47969</v>
      </c>
      <c r="W195" s="6">
        <f>IF(U195="","",VLOOKUP(U195,system!$A$2:$B$36,2,FALSE))</f>
        <v>1.55E-2</v>
      </c>
      <c r="X195" s="7">
        <f t="shared" si="15"/>
        <v>22415112</v>
      </c>
      <c r="Y195" s="7">
        <f>IF(U195="","",VLOOKUP(U195,system!$L$2:$Q$36,6,FALSE))</f>
        <v>113991</v>
      </c>
      <c r="Z195" s="7">
        <f t="shared" si="16"/>
        <v>28952</v>
      </c>
      <c r="AA195" s="7">
        <f t="shared" si="17"/>
        <v>85039</v>
      </c>
    </row>
    <row r="196" spans="9:28" x14ac:dyDescent="0.2">
      <c r="I196">
        <f t="shared" si="18"/>
        <v>17</v>
      </c>
      <c r="O196" s="3"/>
      <c r="P196" s="6"/>
      <c r="Q196" s="7"/>
      <c r="R196" s="7"/>
      <c r="S196" s="7"/>
      <c r="T196">
        <v>195</v>
      </c>
      <c r="U196">
        <f>IF(比較1!$C$7&lt;system!I196,"",system!I196)</f>
        <v>17</v>
      </c>
      <c r="V196" s="3">
        <f t="shared" si="19"/>
        <v>48000</v>
      </c>
      <c r="W196" s="6">
        <f>IF(U196="","",VLOOKUP(U196,system!$A$2:$B$36,2,FALSE))</f>
        <v>1.55E-2</v>
      </c>
      <c r="X196" s="7">
        <f t="shared" ref="X196:X259" si="20">IF(U196="","",ROUNDDOWN(X195-AA195,0))</f>
        <v>22330073</v>
      </c>
      <c r="Y196" s="7">
        <f>IF(U196="","",VLOOKUP(U196,system!$L$2:$Q$36,6,FALSE))</f>
        <v>113991</v>
      </c>
      <c r="Z196" s="7">
        <f t="shared" ref="Z196:Z259" si="21">IF(U196="","",ROUNDDOWN(X196*W196/12,0))</f>
        <v>28843</v>
      </c>
      <c r="AA196" s="7">
        <f t="shared" ref="AA196:AA259" si="22">IF(U196="","",ROUNDDOWN(Y196-Z196,0))</f>
        <v>85148</v>
      </c>
    </row>
    <row r="197" spans="9:28" x14ac:dyDescent="0.2">
      <c r="I197">
        <f t="shared" si="18"/>
        <v>17</v>
      </c>
      <c r="O197" s="3"/>
      <c r="P197" s="6"/>
      <c r="Q197" s="7"/>
      <c r="R197" s="7"/>
      <c r="S197" s="7"/>
      <c r="T197">
        <v>196</v>
      </c>
      <c r="U197">
        <f>IF(比較1!$C$7&lt;system!I197,"",system!I197)</f>
        <v>17</v>
      </c>
      <c r="V197" s="3">
        <f t="shared" si="19"/>
        <v>48030</v>
      </c>
      <c r="W197" s="6">
        <f>IF(U197="","",VLOOKUP(U197,system!$A$2:$B$36,2,FALSE))</f>
        <v>1.55E-2</v>
      </c>
      <c r="X197" s="7">
        <f t="shared" si="20"/>
        <v>22244925</v>
      </c>
      <c r="Y197" s="7">
        <f>IF(U197="","",VLOOKUP(U197,system!$L$2:$Q$36,6,FALSE))</f>
        <v>113991</v>
      </c>
      <c r="Z197" s="7">
        <f t="shared" si="21"/>
        <v>28733</v>
      </c>
      <c r="AA197" s="7">
        <f t="shared" si="22"/>
        <v>85258</v>
      </c>
    </row>
    <row r="198" spans="9:28" x14ac:dyDescent="0.2">
      <c r="I198">
        <f t="shared" si="18"/>
        <v>17</v>
      </c>
      <c r="O198" s="3"/>
      <c r="P198" s="6"/>
      <c r="Q198" s="7"/>
      <c r="R198" s="7"/>
      <c r="S198" s="7"/>
      <c r="T198">
        <v>197</v>
      </c>
      <c r="U198">
        <f>IF(比較1!$C$7&lt;system!I198,"",system!I198)</f>
        <v>17</v>
      </c>
      <c r="V198" s="3">
        <f t="shared" si="19"/>
        <v>48061</v>
      </c>
      <c r="W198" s="6">
        <f>IF(U198="","",VLOOKUP(U198,system!$A$2:$B$36,2,FALSE))</f>
        <v>1.55E-2</v>
      </c>
      <c r="X198" s="7">
        <f t="shared" si="20"/>
        <v>22159667</v>
      </c>
      <c r="Y198" s="7">
        <f>IF(U198="","",VLOOKUP(U198,system!$L$2:$Q$36,6,FALSE))</f>
        <v>113991</v>
      </c>
      <c r="Z198" s="7">
        <f t="shared" si="21"/>
        <v>28622</v>
      </c>
      <c r="AA198" s="7">
        <f t="shared" si="22"/>
        <v>85369</v>
      </c>
    </row>
    <row r="199" spans="9:28" x14ac:dyDescent="0.2">
      <c r="I199">
        <f t="shared" si="18"/>
        <v>17</v>
      </c>
      <c r="O199" s="3"/>
      <c r="P199" s="6"/>
      <c r="Q199" s="7"/>
      <c r="R199" s="7"/>
      <c r="S199" s="7"/>
      <c r="T199">
        <v>198</v>
      </c>
      <c r="U199">
        <f>IF(比較1!$C$7&lt;system!I199,"",system!I199)</f>
        <v>17</v>
      </c>
      <c r="V199" s="3">
        <f t="shared" si="19"/>
        <v>48092</v>
      </c>
      <c r="W199" s="6">
        <f>IF(U199="","",VLOOKUP(U199,system!$A$2:$B$36,2,FALSE))</f>
        <v>1.55E-2</v>
      </c>
      <c r="X199" s="7">
        <f t="shared" si="20"/>
        <v>22074298</v>
      </c>
      <c r="Y199" s="7">
        <f>IF(U199="","",VLOOKUP(U199,system!$L$2:$Q$36,6,FALSE))</f>
        <v>113991</v>
      </c>
      <c r="Z199" s="7">
        <f t="shared" si="21"/>
        <v>28512</v>
      </c>
      <c r="AA199" s="7">
        <f t="shared" si="22"/>
        <v>85479</v>
      </c>
    </row>
    <row r="200" spans="9:28" x14ac:dyDescent="0.2">
      <c r="I200">
        <f t="shared" si="18"/>
        <v>17</v>
      </c>
      <c r="O200" s="3"/>
      <c r="P200" s="6"/>
      <c r="Q200" s="7"/>
      <c r="R200" s="7"/>
      <c r="S200" s="7"/>
      <c r="T200">
        <v>199</v>
      </c>
      <c r="U200">
        <f>IF(比較1!$C$7&lt;system!I200,"",system!I200)</f>
        <v>17</v>
      </c>
      <c r="V200" s="3">
        <f t="shared" si="19"/>
        <v>48122</v>
      </c>
      <c r="W200" s="6">
        <f>IF(U200="","",VLOOKUP(U200,system!$A$2:$B$36,2,FALSE))</f>
        <v>1.55E-2</v>
      </c>
      <c r="X200" s="7">
        <f t="shared" si="20"/>
        <v>21988819</v>
      </c>
      <c r="Y200" s="7">
        <f>IF(U200="","",VLOOKUP(U200,system!$L$2:$Q$36,6,FALSE))</f>
        <v>113991</v>
      </c>
      <c r="Z200" s="7">
        <f t="shared" si="21"/>
        <v>28402</v>
      </c>
      <c r="AA200" s="7">
        <f t="shared" si="22"/>
        <v>85589</v>
      </c>
    </row>
    <row r="201" spans="9:28" x14ac:dyDescent="0.2">
      <c r="I201">
        <f t="shared" si="18"/>
        <v>17</v>
      </c>
      <c r="O201" s="3"/>
      <c r="P201" s="6"/>
      <c r="Q201" s="7"/>
      <c r="R201" s="7"/>
      <c r="S201" s="7"/>
      <c r="T201">
        <v>200</v>
      </c>
      <c r="U201">
        <f>IF(比較1!$C$7&lt;system!I201,"",system!I201)</f>
        <v>17</v>
      </c>
      <c r="V201" s="3">
        <f t="shared" si="19"/>
        <v>48153</v>
      </c>
      <c r="W201" s="6">
        <f>IF(U201="","",VLOOKUP(U201,system!$A$2:$B$36,2,FALSE))</f>
        <v>1.55E-2</v>
      </c>
      <c r="X201" s="7">
        <f t="shared" si="20"/>
        <v>21903230</v>
      </c>
      <c r="Y201" s="7">
        <f>IF(U201="","",VLOOKUP(U201,system!$L$2:$Q$36,6,FALSE))</f>
        <v>113991</v>
      </c>
      <c r="Z201" s="7">
        <f t="shared" si="21"/>
        <v>28291</v>
      </c>
      <c r="AA201" s="7">
        <f t="shared" si="22"/>
        <v>85700</v>
      </c>
    </row>
    <row r="202" spans="9:28" x14ac:dyDescent="0.2">
      <c r="I202">
        <f t="shared" si="18"/>
        <v>17</v>
      </c>
      <c r="O202" s="3"/>
      <c r="P202" s="6"/>
      <c r="Q202" s="7"/>
      <c r="R202" s="7"/>
      <c r="S202" s="7"/>
      <c r="T202">
        <v>201</v>
      </c>
      <c r="U202">
        <f>IF(比較1!$C$7&lt;system!I202,"",system!I202)</f>
        <v>17</v>
      </c>
      <c r="V202" s="3">
        <f t="shared" si="19"/>
        <v>48183</v>
      </c>
      <c r="W202" s="6">
        <f>IF(U202="","",VLOOKUP(U202,system!$A$2:$B$36,2,FALSE))</f>
        <v>1.55E-2</v>
      </c>
      <c r="X202" s="7">
        <f t="shared" si="20"/>
        <v>21817530</v>
      </c>
      <c r="Y202" s="7">
        <f>IF(U202="","",VLOOKUP(U202,system!$L$2:$Q$36,6,FALSE))</f>
        <v>113991</v>
      </c>
      <c r="Z202" s="7">
        <f t="shared" si="21"/>
        <v>28180</v>
      </c>
      <c r="AA202" s="7">
        <f t="shared" si="22"/>
        <v>85811</v>
      </c>
    </row>
    <row r="203" spans="9:28" x14ac:dyDescent="0.2">
      <c r="I203">
        <f t="shared" si="18"/>
        <v>17</v>
      </c>
      <c r="O203" s="3"/>
      <c r="P203" s="6"/>
      <c r="Q203" s="7"/>
      <c r="R203" s="7"/>
      <c r="S203" s="7"/>
      <c r="T203">
        <v>202</v>
      </c>
      <c r="U203">
        <f>IF(比較1!$C$7&lt;system!I203,"",system!I203)</f>
        <v>17</v>
      </c>
      <c r="V203" s="3">
        <f t="shared" si="19"/>
        <v>48214</v>
      </c>
      <c r="W203" s="6">
        <f>IF(U203="","",VLOOKUP(U203,system!$A$2:$B$36,2,FALSE))</f>
        <v>1.55E-2</v>
      </c>
      <c r="X203" s="7">
        <f t="shared" si="20"/>
        <v>21731719</v>
      </c>
      <c r="Y203" s="7">
        <f>IF(U203="","",VLOOKUP(U203,system!$L$2:$Q$36,6,FALSE))</f>
        <v>113991</v>
      </c>
      <c r="Z203" s="7">
        <f t="shared" si="21"/>
        <v>28070</v>
      </c>
      <c r="AA203" s="7">
        <f t="shared" si="22"/>
        <v>85921</v>
      </c>
    </row>
    <row r="204" spans="9:28" x14ac:dyDescent="0.2">
      <c r="I204">
        <f t="shared" si="18"/>
        <v>17</v>
      </c>
      <c r="O204" s="3"/>
      <c r="P204" s="6"/>
      <c r="Q204" s="7"/>
      <c r="R204" s="7"/>
      <c r="S204" s="7"/>
      <c r="T204">
        <v>203</v>
      </c>
      <c r="U204">
        <f>IF(比較1!$C$7&lt;system!I204,"",system!I204)</f>
        <v>17</v>
      </c>
      <c r="V204" s="3">
        <f t="shared" si="19"/>
        <v>48245</v>
      </c>
      <c r="W204" s="6">
        <f>IF(U204="","",VLOOKUP(U204,system!$A$2:$B$36,2,FALSE))</f>
        <v>1.55E-2</v>
      </c>
      <c r="X204" s="7">
        <f t="shared" si="20"/>
        <v>21645798</v>
      </c>
      <c r="Y204" s="7">
        <f>IF(U204="","",VLOOKUP(U204,system!$L$2:$Q$36,6,FALSE))</f>
        <v>113991</v>
      </c>
      <c r="Z204" s="7">
        <f t="shared" si="21"/>
        <v>27959</v>
      </c>
      <c r="AA204" s="7">
        <f t="shared" si="22"/>
        <v>86032</v>
      </c>
    </row>
    <row r="205" spans="9:28" x14ac:dyDescent="0.2">
      <c r="I205">
        <f t="shared" si="18"/>
        <v>17</v>
      </c>
      <c r="O205" s="3"/>
      <c r="P205" s="6"/>
      <c r="Q205" s="7"/>
      <c r="R205" s="7"/>
      <c r="S205" s="7"/>
      <c r="T205">
        <v>204</v>
      </c>
      <c r="U205">
        <f>IF(比較1!$C$7&lt;system!I205,"",system!I205)</f>
        <v>17</v>
      </c>
      <c r="V205" s="3">
        <f t="shared" si="19"/>
        <v>48274</v>
      </c>
      <c r="W205" s="6">
        <f>IF(U205="","",VLOOKUP(U205,system!$A$2:$B$36,2,FALSE))</f>
        <v>1.55E-2</v>
      </c>
      <c r="X205" s="7">
        <f t="shared" si="20"/>
        <v>21559766</v>
      </c>
      <c r="Y205" s="7">
        <f>IF(U205="","",VLOOKUP(U205,system!$L$2:$Q$36,6,FALSE))</f>
        <v>113991</v>
      </c>
      <c r="Z205" s="7">
        <f t="shared" si="21"/>
        <v>27848</v>
      </c>
      <c r="AA205" s="7">
        <f t="shared" si="22"/>
        <v>86143</v>
      </c>
    </row>
    <row r="206" spans="9:28" x14ac:dyDescent="0.2">
      <c r="I206">
        <f t="shared" si="18"/>
        <v>18</v>
      </c>
      <c r="O206" s="3"/>
      <c r="P206" s="6"/>
      <c r="Q206" s="7"/>
      <c r="R206" s="7"/>
      <c r="S206" s="7"/>
      <c r="T206">
        <v>205</v>
      </c>
      <c r="U206">
        <f>IF(比較1!$C$7&lt;system!I206,"",system!I206)</f>
        <v>18</v>
      </c>
      <c r="V206" s="3">
        <f t="shared" si="19"/>
        <v>48305</v>
      </c>
      <c r="W206" s="6">
        <f>IF(U206="","",VLOOKUP(U206,system!$A$2:$B$36,2,FALSE))</f>
        <v>1.55E-2</v>
      </c>
      <c r="X206" s="7">
        <f t="shared" si="20"/>
        <v>21473623</v>
      </c>
      <c r="Y206" s="7">
        <f>IF(U206="","",VLOOKUP(U206,system!$L$2:$Q$36,6,FALSE))</f>
        <v>113991</v>
      </c>
      <c r="Z206" s="7">
        <f t="shared" si="21"/>
        <v>27736</v>
      </c>
      <c r="AA206" s="7">
        <f t="shared" si="22"/>
        <v>86255</v>
      </c>
      <c r="AB206">
        <f>IF(X206="","",ROUND(system!$AJ$5/100*X206,-2))</f>
        <v>117500</v>
      </c>
    </row>
    <row r="207" spans="9:28" x14ac:dyDescent="0.2">
      <c r="I207">
        <f t="shared" ref="I207:I217" si="23">I195+1</f>
        <v>18</v>
      </c>
      <c r="O207" s="3"/>
      <c r="P207" s="6"/>
      <c r="Q207" s="7"/>
      <c r="R207" s="7"/>
      <c r="S207" s="7"/>
      <c r="T207">
        <v>206</v>
      </c>
      <c r="U207">
        <f>IF(比較1!$C$7&lt;system!I207,"",system!I207)</f>
        <v>18</v>
      </c>
      <c r="V207" s="3">
        <f t="shared" si="19"/>
        <v>48335</v>
      </c>
      <c r="W207" s="6">
        <f>IF(U207="","",VLOOKUP(U207,system!$A$2:$B$36,2,FALSE))</f>
        <v>1.55E-2</v>
      </c>
      <c r="X207" s="7">
        <f t="shared" si="20"/>
        <v>21387368</v>
      </c>
      <c r="Y207" s="7">
        <f>IF(U207="","",VLOOKUP(U207,system!$L$2:$Q$36,6,FALSE))</f>
        <v>113991</v>
      </c>
      <c r="Z207" s="7">
        <f t="shared" si="21"/>
        <v>27625</v>
      </c>
      <c r="AA207" s="7">
        <f t="shared" si="22"/>
        <v>86366</v>
      </c>
    </row>
    <row r="208" spans="9:28" x14ac:dyDescent="0.2">
      <c r="I208">
        <f t="shared" si="23"/>
        <v>18</v>
      </c>
      <c r="O208" s="3"/>
      <c r="P208" s="6"/>
      <c r="Q208" s="7"/>
      <c r="R208" s="7"/>
      <c r="S208" s="7"/>
      <c r="T208">
        <v>207</v>
      </c>
      <c r="U208">
        <f>IF(比較1!$C$7&lt;system!I208,"",system!I208)</f>
        <v>18</v>
      </c>
      <c r="V208" s="3">
        <f t="shared" si="19"/>
        <v>48366</v>
      </c>
      <c r="W208" s="6">
        <f>IF(U208="","",VLOOKUP(U208,system!$A$2:$B$36,2,FALSE))</f>
        <v>1.55E-2</v>
      </c>
      <c r="X208" s="7">
        <f t="shared" si="20"/>
        <v>21301002</v>
      </c>
      <c r="Y208" s="7">
        <f>IF(U208="","",VLOOKUP(U208,system!$L$2:$Q$36,6,FALSE))</f>
        <v>113991</v>
      </c>
      <c r="Z208" s="7">
        <f t="shared" si="21"/>
        <v>27513</v>
      </c>
      <c r="AA208" s="7">
        <f t="shared" si="22"/>
        <v>86478</v>
      </c>
    </row>
    <row r="209" spans="9:28" x14ac:dyDescent="0.2">
      <c r="I209">
        <f t="shared" si="23"/>
        <v>18</v>
      </c>
      <c r="O209" s="3"/>
      <c r="P209" s="6"/>
      <c r="Q209" s="7"/>
      <c r="R209" s="7"/>
      <c r="S209" s="7"/>
      <c r="T209">
        <v>208</v>
      </c>
      <c r="U209">
        <f>IF(比較1!$C$7&lt;system!I209,"",system!I209)</f>
        <v>18</v>
      </c>
      <c r="V209" s="3">
        <f t="shared" si="19"/>
        <v>48396</v>
      </c>
      <c r="W209" s="6">
        <f>IF(U209="","",VLOOKUP(U209,system!$A$2:$B$36,2,FALSE))</f>
        <v>1.55E-2</v>
      </c>
      <c r="X209" s="7">
        <f t="shared" si="20"/>
        <v>21214524</v>
      </c>
      <c r="Y209" s="7">
        <f>IF(U209="","",VLOOKUP(U209,system!$L$2:$Q$36,6,FALSE))</f>
        <v>113991</v>
      </c>
      <c r="Z209" s="7">
        <f t="shared" si="21"/>
        <v>27402</v>
      </c>
      <c r="AA209" s="7">
        <f t="shared" si="22"/>
        <v>86589</v>
      </c>
    </row>
    <row r="210" spans="9:28" x14ac:dyDescent="0.2">
      <c r="I210">
        <f t="shared" si="23"/>
        <v>18</v>
      </c>
      <c r="O210" s="3"/>
      <c r="P210" s="6"/>
      <c r="Q210" s="7"/>
      <c r="R210" s="7"/>
      <c r="S210" s="7"/>
      <c r="T210">
        <v>209</v>
      </c>
      <c r="U210">
        <f>IF(比較1!$C$7&lt;system!I210,"",system!I210)</f>
        <v>18</v>
      </c>
      <c r="V210" s="3">
        <f t="shared" si="19"/>
        <v>48427</v>
      </c>
      <c r="W210" s="6">
        <f>IF(U210="","",VLOOKUP(U210,system!$A$2:$B$36,2,FALSE))</f>
        <v>1.55E-2</v>
      </c>
      <c r="X210" s="7">
        <f t="shared" si="20"/>
        <v>21127935</v>
      </c>
      <c r="Y210" s="7">
        <f>IF(U210="","",VLOOKUP(U210,system!$L$2:$Q$36,6,FALSE))</f>
        <v>113991</v>
      </c>
      <c r="Z210" s="7">
        <f t="shared" si="21"/>
        <v>27290</v>
      </c>
      <c r="AA210" s="7">
        <f t="shared" si="22"/>
        <v>86701</v>
      </c>
    </row>
    <row r="211" spans="9:28" x14ac:dyDescent="0.2">
      <c r="I211">
        <f t="shared" si="23"/>
        <v>18</v>
      </c>
      <c r="O211" s="3"/>
      <c r="P211" s="6"/>
      <c r="Q211" s="7"/>
      <c r="R211" s="7"/>
      <c r="S211" s="7"/>
      <c r="T211">
        <v>210</v>
      </c>
      <c r="U211">
        <f>IF(比較1!$C$7&lt;system!I211,"",system!I211)</f>
        <v>18</v>
      </c>
      <c r="V211" s="3">
        <f t="shared" si="19"/>
        <v>48458</v>
      </c>
      <c r="W211" s="6">
        <f>IF(U211="","",VLOOKUP(U211,system!$A$2:$B$36,2,FALSE))</f>
        <v>1.55E-2</v>
      </c>
      <c r="X211" s="7">
        <f t="shared" si="20"/>
        <v>21041234</v>
      </c>
      <c r="Y211" s="7">
        <f>IF(U211="","",VLOOKUP(U211,system!$L$2:$Q$36,6,FALSE))</f>
        <v>113991</v>
      </c>
      <c r="Z211" s="7">
        <f t="shared" si="21"/>
        <v>27178</v>
      </c>
      <c r="AA211" s="7">
        <f t="shared" si="22"/>
        <v>86813</v>
      </c>
    </row>
    <row r="212" spans="9:28" x14ac:dyDescent="0.2">
      <c r="I212">
        <f t="shared" si="23"/>
        <v>18</v>
      </c>
      <c r="O212" s="3"/>
      <c r="P212" s="6"/>
      <c r="Q212" s="7"/>
      <c r="R212" s="7"/>
      <c r="S212" s="7"/>
      <c r="T212">
        <v>211</v>
      </c>
      <c r="U212">
        <f>IF(比較1!$C$7&lt;system!I212,"",system!I212)</f>
        <v>18</v>
      </c>
      <c r="V212" s="3">
        <f t="shared" si="19"/>
        <v>48488</v>
      </c>
      <c r="W212" s="6">
        <f>IF(U212="","",VLOOKUP(U212,system!$A$2:$B$36,2,FALSE))</f>
        <v>1.55E-2</v>
      </c>
      <c r="X212" s="7">
        <f t="shared" si="20"/>
        <v>20954421</v>
      </c>
      <c r="Y212" s="7">
        <f>IF(U212="","",VLOOKUP(U212,system!$L$2:$Q$36,6,FALSE))</f>
        <v>113991</v>
      </c>
      <c r="Z212" s="7">
        <f t="shared" si="21"/>
        <v>27066</v>
      </c>
      <c r="AA212" s="7">
        <f t="shared" si="22"/>
        <v>86925</v>
      </c>
    </row>
    <row r="213" spans="9:28" x14ac:dyDescent="0.2">
      <c r="I213">
        <f t="shared" si="23"/>
        <v>18</v>
      </c>
      <c r="O213" s="3"/>
      <c r="P213" s="6"/>
      <c r="Q213" s="7"/>
      <c r="R213" s="7"/>
      <c r="S213" s="7"/>
      <c r="T213">
        <v>212</v>
      </c>
      <c r="U213">
        <f>IF(比較1!$C$7&lt;system!I213,"",system!I213)</f>
        <v>18</v>
      </c>
      <c r="V213" s="3">
        <f t="shared" si="19"/>
        <v>48519</v>
      </c>
      <c r="W213" s="6">
        <f>IF(U213="","",VLOOKUP(U213,system!$A$2:$B$36,2,FALSE))</f>
        <v>1.55E-2</v>
      </c>
      <c r="X213" s="7">
        <f t="shared" si="20"/>
        <v>20867496</v>
      </c>
      <c r="Y213" s="7">
        <f>IF(U213="","",VLOOKUP(U213,system!$L$2:$Q$36,6,FALSE))</f>
        <v>113991</v>
      </c>
      <c r="Z213" s="7">
        <f t="shared" si="21"/>
        <v>26953</v>
      </c>
      <c r="AA213" s="7">
        <f t="shared" si="22"/>
        <v>87038</v>
      </c>
    </row>
    <row r="214" spans="9:28" x14ac:dyDescent="0.2">
      <c r="I214">
        <f t="shared" si="23"/>
        <v>18</v>
      </c>
      <c r="O214" s="3"/>
      <c r="P214" s="6"/>
      <c r="Q214" s="7"/>
      <c r="R214" s="7"/>
      <c r="S214" s="7"/>
      <c r="T214">
        <v>213</v>
      </c>
      <c r="U214">
        <f>IF(比較1!$C$7&lt;system!I214,"",system!I214)</f>
        <v>18</v>
      </c>
      <c r="V214" s="3">
        <f t="shared" si="19"/>
        <v>48549</v>
      </c>
      <c r="W214" s="6">
        <f>IF(U214="","",VLOOKUP(U214,system!$A$2:$B$36,2,FALSE))</f>
        <v>1.55E-2</v>
      </c>
      <c r="X214" s="7">
        <f t="shared" si="20"/>
        <v>20780458</v>
      </c>
      <c r="Y214" s="7">
        <f>IF(U214="","",VLOOKUP(U214,system!$L$2:$Q$36,6,FALSE))</f>
        <v>113991</v>
      </c>
      <c r="Z214" s="7">
        <f t="shared" si="21"/>
        <v>26841</v>
      </c>
      <c r="AA214" s="7">
        <f t="shared" si="22"/>
        <v>87150</v>
      </c>
    </row>
    <row r="215" spans="9:28" x14ac:dyDescent="0.2">
      <c r="I215">
        <f t="shared" si="23"/>
        <v>18</v>
      </c>
      <c r="O215" s="3"/>
      <c r="P215" s="6"/>
      <c r="Q215" s="7"/>
      <c r="R215" s="7"/>
      <c r="S215" s="7"/>
      <c r="T215">
        <v>214</v>
      </c>
      <c r="U215">
        <f>IF(比較1!$C$7&lt;system!I215,"",system!I215)</f>
        <v>18</v>
      </c>
      <c r="V215" s="3">
        <f t="shared" si="19"/>
        <v>48580</v>
      </c>
      <c r="W215" s="6">
        <f>IF(U215="","",VLOOKUP(U215,system!$A$2:$B$36,2,FALSE))</f>
        <v>1.55E-2</v>
      </c>
      <c r="X215" s="7">
        <f t="shared" si="20"/>
        <v>20693308</v>
      </c>
      <c r="Y215" s="7">
        <f>IF(U215="","",VLOOKUP(U215,system!$L$2:$Q$36,6,FALSE))</f>
        <v>113991</v>
      </c>
      <c r="Z215" s="7">
        <f t="shared" si="21"/>
        <v>26728</v>
      </c>
      <c r="AA215" s="7">
        <f t="shared" si="22"/>
        <v>87263</v>
      </c>
    </row>
    <row r="216" spans="9:28" x14ac:dyDescent="0.2">
      <c r="I216">
        <f t="shared" si="23"/>
        <v>18</v>
      </c>
      <c r="O216" s="3"/>
      <c r="P216" s="6"/>
      <c r="Q216" s="7"/>
      <c r="R216" s="7"/>
      <c r="S216" s="7"/>
      <c r="T216">
        <v>215</v>
      </c>
      <c r="U216">
        <f>IF(比較1!$C$7&lt;system!I216,"",system!I216)</f>
        <v>18</v>
      </c>
      <c r="V216" s="3">
        <f t="shared" si="19"/>
        <v>48611</v>
      </c>
      <c r="W216" s="6">
        <f>IF(U216="","",VLOOKUP(U216,system!$A$2:$B$36,2,FALSE))</f>
        <v>1.55E-2</v>
      </c>
      <c r="X216" s="7">
        <f t="shared" si="20"/>
        <v>20606045</v>
      </c>
      <c r="Y216" s="7">
        <f>IF(U216="","",VLOOKUP(U216,system!$L$2:$Q$36,6,FALSE))</f>
        <v>113991</v>
      </c>
      <c r="Z216" s="7">
        <f t="shared" si="21"/>
        <v>26616</v>
      </c>
      <c r="AA216" s="7">
        <f t="shared" si="22"/>
        <v>87375</v>
      </c>
    </row>
    <row r="217" spans="9:28" x14ac:dyDescent="0.2">
      <c r="I217">
        <f t="shared" si="23"/>
        <v>18</v>
      </c>
      <c r="O217" s="3"/>
      <c r="P217" s="6"/>
      <c r="Q217" s="7"/>
      <c r="R217" s="7"/>
      <c r="S217" s="7"/>
      <c r="T217">
        <v>216</v>
      </c>
      <c r="U217">
        <f>IF(比較1!$C$7&lt;system!I217,"",system!I217)</f>
        <v>18</v>
      </c>
      <c r="V217" s="3">
        <f t="shared" si="19"/>
        <v>48639</v>
      </c>
      <c r="W217" s="6">
        <f>IF(U217="","",VLOOKUP(U217,system!$A$2:$B$36,2,FALSE))</f>
        <v>1.55E-2</v>
      </c>
      <c r="X217" s="7">
        <f t="shared" si="20"/>
        <v>20518670</v>
      </c>
      <c r="Y217" s="7">
        <f>IF(U217="","",VLOOKUP(U217,system!$L$2:$Q$36,6,FALSE))</f>
        <v>113991</v>
      </c>
      <c r="Z217" s="7">
        <f t="shared" si="21"/>
        <v>26503</v>
      </c>
      <c r="AA217" s="7">
        <f t="shared" si="22"/>
        <v>87488</v>
      </c>
    </row>
    <row r="218" spans="9:28" x14ac:dyDescent="0.2">
      <c r="I218">
        <f>I206+1</f>
        <v>19</v>
      </c>
      <c r="O218" s="3"/>
      <c r="P218" s="6"/>
      <c r="Q218" s="7"/>
      <c r="R218" s="7"/>
      <c r="S218" s="7"/>
      <c r="T218">
        <v>217</v>
      </c>
      <c r="U218">
        <f>IF(比較1!$C$7&lt;system!I218,"",system!I218)</f>
        <v>19</v>
      </c>
      <c r="V218" s="3">
        <f t="shared" si="19"/>
        <v>48670</v>
      </c>
      <c r="W218" s="6">
        <f>IF(U218="","",VLOOKUP(U218,system!$A$2:$B$36,2,FALSE))</f>
        <v>1.55E-2</v>
      </c>
      <c r="X218" s="7">
        <f t="shared" si="20"/>
        <v>20431182</v>
      </c>
      <c r="Y218" s="7">
        <f>IF(U218="","",VLOOKUP(U218,system!$L$2:$Q$36,6,FALSE))</f>
        <v>113991</v>
      </c>
      <c r="Z218" s="7">
        <f t="shared" si="21"/>
        <v>26390</v>
      </c>
      <c r="AA218" s="7">
        <f t="shared" si="22"/>
        <v>87601</v>
      </c>
      <c r="AB218">
        <f>IF(X218="","",ROUND(system!$AJ$5/100*X218,-2))</f>
        <v>111800</v>
      </c>
    </row>
    <row r="219" spans="9:28" x14ac:dyDescent="0.2">
      <c r="I219">
        <f t="shared" ref="I219:I282" si="24">I207+1</f>
        <v>19</v>
      </c>
      <c r="O219" s="3"/>
      <c r="P219" s="6"/>
      <c r="Q219" s="7"/>
      <c r="R219" s="7"/>
      <c r="S219" s="7"/>
      <c r="T219">
        <v>218</v>
      </c>
      <c r="U219">
        <f>IF(比較1!$C$7&lt;system!I219,"",system!I219)</f>
        <v>19</v>
      </c>
      <c r="V219" s="3">
        <f t="shared" si="19"/>
        <v>48700</v>
      </c>
      <c r="W219" s="6">
        <f>IF(U219="","",VLOOKUP(U219,system!$A$2:$B$36,2,FALSE))</f>
        <v>1.55E-2</v>
      </c>
      <c r="X219" s="7">
        <f t="shared" si="20"/>
        <v>20343581</v>
      </c>
      <c r="Y219" s="7">
        <f>IF(U219="","",VLOOKUP(U219,system!$L$2:$Q$36,6,FALSE))</f>
        <v>113991</v>
      </c>
      <c r="Z219" s="7">
        <f t="shared" si="21"/>
        <v>26277</v>
      </c>
      <c r="AA219" s="7">
        <f t="shared" si="22"/>
        <v>87714</v>
      </c>
    </row>
    <row r="220" spans="9:28" x14ac:dyDescent="0.2">
      <c r="I220">
        <f t="shared" si="24"/>
        <v>19</v>
      </c>
      <c r="O220" s="3"/>
      <c r="P220" s="6"/>
      <c r="Q220" s="7"/>
      <c r="R220" s="7"/>
      <c r="S220" s="7"/>
      <c r="T220">
        <v>219</v>
      </c>
      <c r="U220">
        <f>IF(比較1!$C$7&lt;system!I220,"",system!I220)</f>
        <v>19</v>
      </c>
      <c r="V220" s="3">
        <f t="shared" si="19"/>
        <v>48731</v>
      </c>
      <c r="W220" s="6">
        <f>IF(U220="","",VLOOKUP(U220,system!$A$2:$B$36,2,FALSE))</f>
        <v>1.55E-2</v>
      </c>
      <c r="X220" s="7">
        <f t="shared" si="20"/>
        <v>20255867</v>
      </c>
      <c r="Y220" s="7">
        <f>IF(U220="","",VLOOKUP(U220,system!$L$2:$Q$36,6,FALSE))</f>
        <v>113991</v>
      </c>
      <c r="Z220" s="7">
        <f t="shared" si="21"/>
        <v>26163</v>
      </c>
      <c r="AA220" s="7">
        <f t="shared" si="22"/>
        <v>87828</v>
      </c>
    </row>
    <row r="221" spans="9:28" x14ac:dyDescent="0.2">
      <c r="I221">
        <f t="shared" si="24"/>
        <v>19</v>
      </c>
      <c r="O221" s="3"/>
      <c r="P221" s="6"/>
      <c r="Q221" s="7"/>
      <c r="R221" s="7"/>
      <c r="S221" s="7"/>
      <c r="T221">
        <v>220</v>
      </c>
      <c r="U221">
        <f>IF(比較1!$C$7&lt;system!I221,"",system!I221)</f>
        <v>19</v>
      </c>
      <c r="V221" s="3">
        <f t="shared" si="19"/>
        <v>48761</v>
      </c>
      <c r="W221" s="6">
        <f>IF(U221="","",VLOOKUP(U221,system!$A$2:$B$36,2,FALSE))</f>
        <v>1.55E-2</v>
      </c>
      <c r="X221" s="7">
        <f t="shared" si="20"/>
        <v>20168039</v>
      </c>
      <c r="Y221" s="7">
        <f>IF(U221="","",VLOOKUP(U221,system!$L$2:$Q$36,6,FALSE))</f>
        <v>113991</v>
      </c>
      <c r="Z221" s="7">
        <f t="shared" si="21"/>
        <v>26050</v>
      </c>
      <c r="AA221" s="7">
        <f t="shared" si="22"/>
        <v>87941</v>
      </c>
    </row>
    <row r="222" spans="9:28" x14ac:dyDescent="0.2">
      <c r="I222">
        <f t="shared" si="24"/>
        <v>19</v>
      </c>
      <c r="O222" s="3"/>
      <c r="P222" s="6"/>
      <c r="Q222" s="7"/>
      <c r="R222" s="7"/>
      <c r="S222" s="7"/>
      <c r="T222">
        <v>221</v>
      </c>
      <c r="U222">
        <f>IF(比較1!$C$7&lt;system!I222,"",system!I222)</f>
        <v>19</v>
      </c>
      <c r="V222" s="3">
        <f t="shared" si="19"/>
        <v>48792</v>
      </c>
      <c r="W222" s="6">
        <f>IF(U222="","",VLOOKUP(U222,system!$A$2:$B$36,2,FALSE))</f>
        <v>1.55E-2</v>
      </c>
      <c r="X222" s="7">
        <f t="shared" si="20"/>
        <v>20080098</v>
      </c>
      <c r="Y222" s="7">
        <f>IF(U222="","",VLOOKUP(U222,system!$L$2:$Q$36,6,FALSE))</f>
        <v>113991</v>
      </c>
      <c r="Z222" s="7">
        <f t="shared" si="21"/>
        <v>25936</v>
      </c>
      <c r="AA222" s="7">
        <f t="shared" si="22"/>
        <v>88055</v>
      </c>
    </row>
    <row r="223" spans="9:28" x14ac:dyDescent="0.2">
      <c r="I223">
        <f t="shared" si="24"/>
        <v>19</v>
      </c>
      <c r="O223" s="3"/>
      <c r="P223" s="6"/>
      <c r="Q223" s="7"/>
      <c r="R223" s="7"/>
      <c r="S223" s="7"/>
      <c r="T223">
        <v>222</v>
      </c>
      <c r="U223">
        <f>IF(比較1!$C$7&lt;system!I223,"",system!I223)</f>
        <v>19</v>
      </c>
      <c r="V223" s="3">
        <f t="shared" si="19"/>
        <v>48823</v>
      </c>
      <c r="W223" s="6">
        <f>IF(U223="","",VLOOKUP(U223,system!$A$2:$B$36,2,FALSE))</f>
        <v>1.55E-2</v>
      </c>
      <c r="X223" s="7">
        <f t="shared" si="20"/>
        <v>19992043</v>
      </c>
      <c r="Y223" s="7">
        <f>IF(U223="","",VLOOKUP(U223,system!$L$2:$Q$36,6,FALSE))</f>
        <v>113991</v>
      </c>
      <c r="Z223" s="7">
        <f t="shared" si="21"/>
        <v>25823</v>
      </c>
      <c r="AA223" s="7">
        <f t="shared" si="22"/>
        <v>88168</v>
      </c>
    </row>
    <row r="224" spans="9:28" x14ac:dyDescent="0.2">
      <c r="I224">
        <f t="shared" si="24"/>
        <v>19</v>
      </c>
      <c r="O224" s="3"/>
      <c r="P224" s="6"/>
      <c r="Q224" s="7"/>
      <c r="R224" s="7"/>
      <c r="S224" s="7"/>
      <c r="T224">
        <v>223</v>
      </c>
      <c r="U224">
        <f>IF(比較1!$C$7&lt;system!I224,"",system!I224)</f>
        <v>19</v>
      </c>
      <c r="V224" s="3">
        <f t="shared" si="19"/>
        <v>48853</v>
      </c>
      <c r="W224" s="6">
        <f>IF(U224="","",VLOOKUP(U224,system!$A$2:$B$36,2,FALSE))</f>
        <v>1.55E-2</v>
      </c>
      <c r="X224" s="7">
        <f t="shared" si="20"/>
        <v>19903875</v>
      </c>
      <c r="Y224" s="7">
        <f>IF(U224="","",VLOOKUP(U224,system!$L$2:$Q$36,6,FALSE))</f>
        <v>113991</v>
      </c>
      <c r="Z224" s="7">
        <f t="shared" si="21"/>
        <v>25709</v>
      </c>
      <c r="AA224" s="7">
        <f t="shared" si="22"/>
        <v>88282</v>
      </c>
    </row>
    <row r="225" spans="9:28" x14ac:dyDescent="0.2">
      <c r="I225">
        <f t="shared" si="24"/>
        <v>19</v>
      </c>
      <c r="O225" s="3"/>
      <c r="P225" s="6"/>
      <c r="Q225" s="7"/>
      <c r="R225" s="7"/>
      <c r="S225" s="7"/>
      <c r="T225">
        <v>224</v>
      </c>
      <c r="U225">
        <f>IF(比較1!$C$7&lt;system!I225,"",system!I225)</f>
        <v>19</v>
      </c>
      <c r="V225" s="3">
        <f t="shared" si="19"/>
        <v>48884</v>
      </c>
      <c r="W225" s="6">
        <f>IF(U225="","",VLOOKUP(U225,system!$A$2:$B$36,2,FALSE))</f>
        <v>1.55E-2</v>
      </c>
      <c r="X225" s="7">
        <f t="shared" si="20"/>
        <v>19815593</v>
      </c>
      <c r="Y225" s="7">
        <f>IF(U225="","",VLOOKUP(U225,system!$L$2:$Q$36,6,FALSE))</f>
        <v>113991</v>
      </c>
      <c r="Z225" s="7">
        <f t="shared" si="21"/>
        <v>25595</v>
      </c>
      <c r="AA225" s="7">
        <f t="shared" si="22"/>
        <v>88396</v>
      </c>
    </row>
    <row r="226" spans="9:28" x14ac:dyDescent="0.2">
      <c r="I226">
        <f t="shared" si="24"/>
        <v>19</v>
      </c>
      <c r="O226" s="3"/>
      <c r="P226" s="6"/>
      <c r="Q226" s="7"/>
      <c r="R226" s="7"/>
      <c r="S226" s="7"/>
      <c r="T226">
        <v>225</v>
      </c>
      <c r="U226">
        <f>IF(比較1!$C$7&lt;system!I226,"",system!I226)</f>
        <v>19</v>
      </c>
      <c r="V226" s="3">
        <f t="shared" si="19"/>
        <v>48914</v>
      </c>
      <c r="W226" s="6">
        <f>IF(U226="","",VLOOKUP(U226,system!$A$2:$B$36,2,FALSE))</f>
        <v>1.55E-2</v>
      </c>
      <c r="X226" s="7">
        <f t="shared" si="20"/>
        <v>19727197</v>
      </c>
      <c r="Y226" s="7">
        <f>IF(U226="","",VLOOKUP(U226,system!$L$2:$Q$36,6,FALSE))</f>
        <v>113991</v>
      </c>
      <c r="Z226" s="7">
        <f t="shared" si="21"/>
        <v>25480</v>
      </c>
      <c r="AA226" s="7">
        <f t="shared" si="22"/>
        <v>88511</v>
      </c>
    </row>
    <row r="227" spans="9:28" x14ac:dyDescent="0.2">
      <c r="I227">
        <f t="shared" si="24"/>
        <v>19</v>
      </c>
      <c r="O227" s="3"/>
      <c r="P227" s="6"/>
      <c r="Q227" s="7"/>
      <c r="R227" s="7"/>
      <c r="S227" s="7"/>
      <c r="T227">
        <v>226</v>
      </c>
      <c r="U227">
        <f>IF(比較1!$C$7&lt;system!I227,"",system!I227)</f>
        <v>19</v>
      </c>
      <c r="V227" s="3">
        <f t="shared" si="19"/>
        <v>48945</v>
      </c>
      <c r="W227" s="6">
        <f>IF(U227="","",VLOOKUP(U227,system!$A$2:$B$36,2,FALSE))</f>
        <v>1.55E-2</v>
      </c>
      <c r="X227" s="7">
        <f t="shared" si="20"/>
        <v>19638686</v>
      </c>
      <c r="Y227" s="7">
        <f>IF(U227="","",VLOOKUP(U227,system!$L$2:$Q$36,6,FALSE))</f>
        <v>113991</v>
      </c>
      <c r="Z227" s="7">
        <f t="shared" si="21"/>
        <v>25366</v>
      </c>
      <c r="AA227" s="7">
        <f t="shared" si="22"/>
        <v>88625</v>
      </c>
    </row>
    <row r="228" spans="9:28" x14ac:dyDescent="0.2">
      <c r="I228">
        <f t="shared" si="24"/>
        <v>19</v>
      </c>
      <c r="O228" s="3"/>
      <c r="P228" s="6"/>
      <c r="Q228" s="7"/>
      <c r="R228" s="7"/>
      <c r="S228" s="7"/>
      <c r="T228">
        <v>227</v>
      </c>
      <c r="U228">
        <f>IF(比較1!$C$7&lt;system!I228,"",system!I228)</f>
        <v>19</v>
      </c>
      <c r="V228" s="3">
        <f t="shared" si="19"/>
        <v>48976</v>
      </c>
      <c r="W228" s="6">
        <f>IF(U228="","",VLOOKUP(U228,system!$A$2:$B$36,2,FALSE))</f>
        <v>1.55E-2</v>
      </c>
      <c r="X228" s="7">
        <f t="shared" si="20"/>
        <v>19550061</v>
      </c>
      <c r="Y228" s="7">
        <f>IF(U228="","",VLOOKUP(U228,system!$L$2:$Q$36,6,FALSE))</f>
        <v>113991</v>
      </c>
      <c r="Z228" s="7">
        <f t="shared" si="21"/>
        <v>25252</v>
      </c>
      <c r="AA228" s="7">
        <f t="shared" si="22"/>
        <v>88739</v>
      </c>
    </row>
    <row r="229" spans="9:28" x14ac:dyDescent="0.2">
      <c r="I229">
        <f t="shared" si="24"/>
        <v>19</v>
      </c>
      <c r="O229" s="3"/>
      <c r="P229" s="6"/>
      <c r="Q229" s="7"/>
      <c r="R229" s="7"/>
      <c r="S229" s="7"/>
      <c r="T229">
        <v>228</v>
      </c>
      <c r="U229">
        <f>IF(比較1!$C$7&lt;system!I229,"",system!I229)</f>
        <v>19</v>
      </c>
      <c r="V229" s="3">
        <f t="shared" si="19"/>
        <v>49004</v>
      </c>
      <c r="W229" s="6">
        <f>IF(U229="","",VLOOKUP(U229,system!$A$2:$B$36,2,FALSE))</f>
        <v>1.55E-2</v>
      </c>
      <c r="X229" s="7">
        <f t="shared" si="20"/>
        <v>19461322</v>
      </c>
      <c r="Y229" s="7">
        <f>IF(U229="","",VLOOKUP(U229,system!$L$2:$Q$36,6,FALSE))</f>
        <v>113991</v>
      </c>
      <c r="Z229" s="7">
        <f t="shared" si="21"/>
        <v>25137</v>
      </c>
      <c r="AA229" s="7">
        <f t="shared" si="22"/>
        <v>88854</v>
      </c>
    </row>
    <row r="230" spans="9:28" x14ac:dyDescent="0.2">
      <c r="I230">
        <f t="shared" si="24"/>
        <v>20</v>
      </c>
      <c r="O230" s="3"/>
      <c r="P230" s="6"/>
      <c r="Q230" s="7"/>
      <c r="R230" s="7"/>
      <c r="S230" s="7"/>
      <c r="T230">
        <v>229</v>
      </c>
      <c r="U230">
        <f>IF(比較1!$C$7&lt;system!I230,"",system!I230)</f>
        <v>20</v>
      </c>
      <c r="V230" s="3">
        <f t="shared" si="19"/>
        <v>49035</v>
      </c>
      <c r="W230" s="6">
        <f>IF(U230="","",VLOOKUP(U230,system!$A$2:$B$36,2,FALSE))</f>
        <v>1.55E-2</v>
      </c>
      <c r="X230" s="7">
        <f t="shared" si="20"/>
        <v>19372468</v>
      </c>
      <c r="Y230" s="7">
        <f>IF(U230="","",VLOOKUP(U230,system!$L$2:$Q$36,6,FALSE))</f>
        <v>113991</v>
      </c>
      <c r="Z230" s="7">
        <f t="shared" si="21"/>
        <v>25022</v>
      </c>
      <c r="AA230" s="7">
        <f t="shared" si="22"/>
        <v>88969</v>
      </c>
      <c r="AB230">
        <f>IF(X230="","",ROUND(system!$AJ$5/100*X230,-2))</f>
        <v>106000</v>
      </c>
    </row>
    <row r="231" spans="9:28" x14ac:dyDescent="0.2">
      <c r="I231">
        <f t="shared" si="24"/>
        <v>20</v>
      </c>
      <c r="O231" s="3"/>
      <c r="P231" s="6"/>
      <c r="Q231" s="7"/>
      <c r="R231" s="7"/>
      <c r="S231" s="7"/>
      <c r="T231">
        <v>230</v>
      </c>
      <c r="U231">
        <f>IF(比較1!$C$7&lt;system!I231,"",system!I231)</f>
        <v>20</v>
      </c>
      <c r="V231" s="3">
        <f t="shared" si="19"/>
        <v>49065</v>
      </c>
      <c r="W231" s="6">
        <f>IF(U231="","",VLOOKUP(U231,system!$A$2:$B$36,2,FALSE))</f>
        <v>1.55E-2</v>
      </c>
      <c r="X231" s="7">
        <f t="shared" si="20"/>
        <v>19283499</v>
      </c>
      <c r="Y231" s="7">
        <f>IF(U231="","",VLOOKUP(U231,system!$L$2:$Q$36,6,FALSE))</f>
        <v>113991</v>
      </c>
      <c r="Z231" s="7">
        <f t="shared" si="21"/>
        <v>24907</v>
      </c>
      <c r="AA231" s="7">
        <f t="shared" si="22"/>
        <v>89084</v>
      </c>
    </row>
    <row r="232" spans="9:28" x14ac:dyDescent="0.2">
      <c r="I232">
        <f t="shared" si="24"/>
        <v>20</v>
      </c>
      <c r="O232" s="3"/>
      <c r="P232" s="6"/>
      <c r="Q232" s="7"/>
      <c r="R232" s="7"/>
      <c r="S232" s="7"/>
      <c r="T232">
        <v>231</v>
      </c>
      <c r="U232">
        <f>IF(比較1!$C$7&lt;system!I232,"",system!I232)</f>
        <v>20</v>
      </c>
      <c r="V232" s="3">
        <f t="shared" si="19"/>
        <v>49096</v>
      </c>
      <c r="W232" s="6">
        <f>IF(U232="","",VLOOKUP(U232,system!$A$2:$B$36,2,FALSE))</f>
        <v>1.55E-2</v>
      </c>
      <c r="X232" s="7">
        <f t="shared" si="20"/>
        <v>19194415</v>
      </c>
      <c r="Y232" s="7">
        <f>IF(U232="","",VLOOKUP(U232,system!$L$2:$Q$36,6,FALSE))</f>
        <v>113991</v>
      </c>
      <c r="Z232" s="7">
        <f t="shared" si="21"/>
        <v>24792</v>
      </c>
      <c r="AA232" s="7">
        <f t="shared" si="22"/>
        <v>89199</v>
      </c>
    </row>
    <row r="233" spans="9:28" x14ac:dyDescent="0.2">
      <c r="I233">
        <f t="shared" si="24"/>
        <v>20</v>
      </c>
      <c r="O233" s="3"/>
      <c r="P233" s="6"/>
      <c r="Q233" s="7"/>
      <c r="R233" s="7"/>
      <c r="S233" s="7"/>
      <c r="T233">
        <v>232</v>
      </c>
      <c r="U233">
        <f>IF(比較1!$C$7&lt;system!I233,"",system!I233)</f>
        <v>20</v>
      </c>
      <c r="V233" s="3">
        <f t="shared" si="19"/>
        <v>49126</v>
      </c>
      <c r="W233" s="6">
        <f>IF(U233="","",VLOOKUP(U233,system!$A$2:$B$36,2,FALSE))</f>
        <v>1.55E-2</v>
      </c>
      <c r="X233" s="7">
        <f t="shared" si="20"/>
        <v>19105216</v>
      </c>
      <c r="Y233" s="7">
        <f>IF(U233="","",VLOOKUP(U233,system!$L$2:$Q$36,6,FALSE))</f>
        <v>113991</v>
      </c>
      <c r="Z233" s="7">
        <f t="shared" si="21"/>
        <v>24677</v>
      </c>
      <c r="AA233" s="7">
        <f t="shared" si="22"/>
        <v>89314</v>
      </c>
    </row>
    <row r="234" spans="9:28" x14ac:dyDescent="0.2">
      <c r="I234">
        <f t="shared" si="24"/>
        <v>20</v>
      </c>
      <c r="O234" s="3"/>
      <c r="P234" s="6"/>
      <c r="Q234" s="7"/>
      <c r="R234" s="7"/>
      <c r="S234" s="7"/>
      <c r="T234">
        <v>233</v>
      </c>
      <c r="U234">
        <f>IF(比較1!$C$7&lt;system!I234,"",system!I234)</f>
        <v>20</v>
      </c>
      <c r="V234" s="3">
        <f t="shared" si="19"/>
        <v>49157</v>
      </c>
      <c r="W234" s="6">
        <f>IF(U234="","",VLOOKUP(U234,system!$A$2:$B$36,2,FALSE))</f>
        <v>1.55E-2</v>
      </c>
      <c r="X234" s="7">
        <f t="shared" si="20"/>
        <v>19015902</v>
      </c>
      <c r="Y234" s="7">
        <f>IF(U234="","",VLOOKUP(U234,system!$L$2:$Q$36,6,FALSE))</f>
        <v>113991</v>
      </c>
      <c r="Z234" s="7">
        <f t="shared" si="21"/>
        <v>24562</v>
      </c>
      <c r="AA234" s="7">
        <f t="shared" si="22"/>
        <v>89429</v>
      </c>
    </row>
    <row r="235" spans="9:28" x14ac:dyDescent="0.2">
      <c r="I235">
        <f t="shared" si="24"/>
        <v>20</v>
      </c>
      <c r="O235" s="3"/>
      <c r="P235" s="6"/>
      <c r="Q235" s="7"/>
      <c r="R235" s="7"/>
      <c r="S235" s="7"/>
      <c r="T235">
        <v>234</v>
      </c>
      <c r="U235">
        <f>IF(比較1!$C$7&lt;system!I235,"",system!I235)</f>
        <v>20</v>
      </c>
      <c r="V235" s="3">
        <f t="shared" si="19"/>
        <v>49188</v>
      </c>
      <c r="W235" s="6">
        <f>IF(U235="","",VLOOKUP(U235,system!$A$2:$B$36,2,FALSE))</f>
        <v>1.55E-2</v>
      </c>
      <c r="X235" s="7">
        <f t="shared" si="20"/>
        <v>18926473</v>
      </c>
      <c r="Y235" s="7">
        <f>IF(U235="","",VLOOKUP(U235,system!$L$2:$Q$36,6,FALSE))</f>
        <v>113991</v>
      </c>
      <c r="Z235" s="7">
        <f t="shared" si="21"/>
        <v>24446</v>
      </c>
      <c r="AA235" s="7">
        <f t="shared" si="22"/>
        <v>89545</v>
      </c>
    </row>
    <row r="236" spans="9:28" x14ac:dyDescent="0.2">
      <c r="I236">
        <f t="shared" si="24"/>
        <v>20</v>
      </c>
      <c r="O236" s="3"/>
      <c r="P236" s="6"/>
      <c r="Q236" s="7"/>
      <c r="R236" s="7"/>
      <c r="S236" s="7"/>
      <c r="T236">
        <v>235</v>
      </c>
      <c r="U236">
        <f>IF(比較1!$C$7&lt;system!I236,"",system!I236)</f>
        <v>20</v>
      </c>
      <c r="V236" s="3">
        <f t="shared" si="19"/>
        <v>49218</v>
      </c>
      <c r="W236" s="6">
        <f>IF(U236="","",VLOOKUP(U236,system!$A$2:$B$36,2,FALSE))</f>
        <v>1.55E-2</v>
      </c>
      <c r="X236" s="7">
        <f t="shared" si="20"/>
        <v>18836928</v>
      </c>
      <c r="Y236" s="7">
        <f>IF(U236="","",VLOOKUP(U236,system!$L$2:$Q$36,6,FALSE))</f>
        <v>113991</v>
      </c>
      <c r="Z236" s="7">
        <f t="shared" si="21"/>
        <v>24331</v>
      </c>
      <c r="AA236" s="7">
        <f t="shared" si="22"/>
        <v>89660</v>
      </c>
    </row>
    <row r="237" spans="9:28" x14ac:dyDescent="0.2">
      <c r="I237">
        <f t="shared" si="24"/>
        <v>20</v>
      </c>
      <c r="O237" s="3"/>
      <c r="P237" s="6"/>
      <c r="Q237" s="7"/>
      <c r="R237" s="7"/>
      <c r="S237" s="7"/>
      <c r="T237">
        <v>236</v>
      </c>
      <c r="U237">
        <f>IF(比較1!$C$7&lt;system!I237,"",system!I237)</f>
        <v>20</v>
      </c>
      <c r="V237" s="3">
        <f t="shared" si="19"/>
        <v>49249</v>
      </c>
      <c r="W237" s="6">
        <f>IF(U237="","",VLOOKUP(U237,system!$A$2:$B$36,2,FALSE))</f>
        <v>1.55E-2</v>
      </c>
      <c r="X237" s="7">
        <f t="shared" si="20"/>
        <v>18747268</v>
      </c>
      <c r="Y237" s="7">
        <f>IF(U237="","",VLOOKUP(U237,system!$L$2:$Q$36,6,FALSE))</f>
        <v>113991</v>
      </c>
      <c r="Z237" s="7">
        <f t="shared" si="21"/>
        <v>24215</v>
      </c>
      <c r="AA237" s="7">
        <f t="shared" si="22"/>
        <v>89776</v>
      </c>
    </row>
    <row r="238" spans="9:28" x14ac:dyDescent="0.2">
      <c r="I238">
        <f t="shared" si="24"/>
        <v>20</v>
      </c>
      <c r="O238" s="3"/>
      <c r="P238" s="6"/>
      <c r="Q238" s="7"/>
      <c r="R238" s="7"/>
      <c r="S238" s="7"/>
      <c r="T238">
        <v>237</v>
      </c>
      <c r="U238">
        <f>IF(比較1!$C$7&lt;system!I238,"",system!I238)</f>
        <v>20</v>
      </c>
      <c r="V238" s="3">
        <f t="shared" si="19"/>
        <v>49279</v>
      </c>
      <c r="W238" s="6">
        <f>IF(U238="","",VLOOKUP(U238,system!$A$2:$B$36,2,FALSE))</f>
        <v>1.55E-2</v>
      </c>
      <c r="X238" s="7">
        <f t="shared" si="20"/>
        <v>18657492</v>
      </c>
      <c r="Y238" s="7">
        <f>IF(U238="","",VLOOKUP(U238,system!$L$2:$Q$36,6,FALSE))</f>
        <v>113991</v>
      </c>
      <c r="Z238" s="7">
        <f t="shared" si="21"/>
        <v>24099</v>
      </c>
      <c r="AA238" s="7">
        <f t="shared" si="22"/>
        <v>89892</v>
      </c>
    </row>
    <row r="239" spans="9:28" x14ac:dyDescent="0.2">
      <c r="I239">
        <f t="shared" si="24"/>
        <v>20</v>
      </c>
      <c r="O239" s="3"/>
      <c r="P239" s="6"/>
      <c r="Q239" s="7"/>
      <c r="R239" s="7"/>
      <c r="S239" s="7"/>
      <c r="T239">
        <v>238</v>
      </c>
      <c r="U239">
        <f>IF(比較1!$C$7&lt;system!I239,"",system!I239)</f>
        <v>20</v>
      </c>
      <c r="V239" s="3">
        <f t="shared" si="19"/>
        <v>49310</v>
      </c>
      <c r="W239" s="6">
        <f>IF(U239="","",VLOOKUP(U239,system!$A$2:$B$36,2,FALSE))</f>
        <v>1.55E-2</v>
      </c>
      <c r="X239" s="7">
        <f t="shared" si="20"/>
        <v>18567600</v>
      </c>
      <c r="Y239" s="7">
        <f>IF(U239="","",VLOOKUP(U239,system!$L$2:$Q$36,6,FALSE))</f>
        <v>113991</v>
      </c>
      <c r="Z239" s="7">
        <f t="shared" si="21"/>
        <v>23983</v>
      </c>
      <c r="AA239" s="7">
        <f t="shared" si="22"/>
        <v>90008</v>
      </c>
    </row>
    <row r="240" spans="9:28" x14ac:dyDescent="0.2">
      <c r="I240">
        <f t="shared" si="24"/>
        <v>20</v>
      </c>
      <c r="O240" s="3"/>
      <c r="P240" s="6"/>
      <c r="Q240" s="7"/>
      <c r="R240" s="7"/>
      <c r="S240" s="7"/>
      <c r="T240">
        <v>239</v>
      </c>
      <c r="U240">
        <f>IF(比較1!$C$7&lt;system!I240,"",system!I240)</f>
        <v>20</v>
      </c>
      <c r="V240" s="3">
        <f t="shared" si="19"/>
        <v>49341</v>
      </c>
      <c r="W240" s="6">
        <f>IF(U240="","",VLOOKUP(U240,system!$A$2:$B$36,2,FALSE))</f>
        <v>1.55E-2</v>
      </c>
      <c r="X240" s="7">
        <f t="shared" si="20"/>
        <v>18477592</v>
      </c>
      <c r="Y240" s="7">
        <f>IF(U240="","",VLOOKUP(U240,system!$L$2:$Q$36,6,FALSE))</f>
        <v>113991</v>
      </c>
      <c r="Z240" s="7">
        <f t="shared" si="21"/>
        <v>23866</v>
      </c>
      <c r="AA240" s="7">
        <f t="shared" si="22"/>
        <v>90125</v>
      </c>
    </row>
    <row r="241" spans="9:28" x14ac:dyDescent="0.2">
      <c r="I241">
        <f t="shared" si="24"/>
        <v>20</v>
      </c>
      <c r="O241" s="3"/>
      <c r="P241" s="6"/>
      <c r="Q241" s="7"/>
      <c r="R241" s="7"/>
      <c r="S241" s="7"/>
      <c r="T241">
        <v>240</v>
      </c>
      <c r="U241">
        <f>IF(比較1!$C$7&lt;system!I241,"",system!I241)</f>
        <v>20</v>
      </c>
      <c r="V241" s="3">
        <f t="shared" si="19"/>
        <v>49369</v>
      </c>
      <c r="W241" s="6">
        <f>IF(U241="","",VLOOKUP(U241,system!$A$2:$B$36,2,FALSE))</f>
        <v>1.55E-2</v>
      </c>
      <c r="X241" s="7">
        <f t="shared" si="20"/>
        <v>18387467</v>
      </c>
      <c r="Y241" s="7">
        <f>IF(U241="","",VLOOKUP(U241,system!$L$2:$Q$36,6,FALSE))</f>
        <v>113991</v>
      </c>
      <c r="Z241" s="7">
        <f t="shared" si="21"/>
        <v>23750</v>
      </c>
      <c r="AA241" s="7">
        <f t="shared" si="22"/>
        <v>90241</v>
      </c>
    </row>
    <row r="242" spans="9:28" x14ac:dyDescent="0.2">
      <c r="I242">
        <f t="shared" si="24"/>
        <v>21</v>
      </c>
      <c r="O242" s="3"/>
      <c r="P242" s="6"/>
      <c r="Q242" s="7"/>
      <c r="R242" s="7"/>
      <c r="S242" s="7"/>
      <c r="T242">
        <v>241</v>
      </c>
      <c r="U242">
        <f>IF(比較1!$C$7&lt;system!I242,"",system!I242)</f>
        <v>21</v>
      </c>
      <c r="V242" s="3">
        <f t="shared" si="19"/>
        <v>49400</v>
      </c>
      <c r="W242" s="6">
        <f>IF(U242="","",VLOOKUP(U242,system!$A$2:$B$36,2,FALSE))</f>
        <v>1.8499999999999999E-2</v>
      </c>
      <c r="X242" s="7">
        <f t="shared" si="20"/>
        <v>18297226</v>
      </c>
      <c r="Y242" s="7">
        <f>IF(U242="","",VLOOKUP(U242,system!$L$2:$Q$36,6,FALSE))</f>
        <v>116484</v>
      </c>
      <c r="Z242" s="7">
        <f t="shared" si="21"/>
        <v>28208</v>
      </c>
      <c r="AA242" s="7">
        <f t="shared" si="22"/>
        <v>88276</v>
      </c>
      <c r="AB242">
        <f>IF(X242="","",ROUND(system!$AJ$5/100*X242,-2))</f>
        <v>100100</v>
      </c>
    </row>
    <row r="243" spans="9:28" x14ac:dyDescent="0.2">
      <c r="I243">
        <f t="shared" si="24"/>
        <v>21</v>
      </c>
      <c r="O243" s="3"/>
      <c r="P243" s="6"/>
      <c r="Q243" s="7"/>
      <c r="R243" s="7"/>
      <c r="S243" s="7"/>
      <c r="T243">
        <v>242</v>
      </c>
      <c r="U243">
        <f>IF(比較1!$C$7&lt;system!I243,"",system!I243)</f>
        <v>21</v>
      </c>
      <c r="V243" s="3">
        <f t="shared" si="19"/>
        <v>49430</v>
      </c>
      <c r="W243" s="6">
        <f>IF(U243="","",VLOOKUP(U243,system!$A$2:$B$36,2,FALSE))</f>
        <v>1.8499999999999999E-2</v>
      </c>
      <c r="X243" s="7">
        <f t="shared" si="20"/>
        <v>18208950</v>
      </c>
      <c r="Y243" s="7">
        <f>IF(U243="","",VLOOKUP(U243,system!$L$2:$Q$36,6,FALSE))</f>
        <v>116484</v>
      </c>
      <c r="Z243" s="7">
        <f t="shared" si="21"/>
        <v>28072</v>
      </c>
      <c r="AA243" s="7">
        <f t="shared" si="22"/>
        <v>88412</v>
      </c>
    </row>
    <row r="244" spans="9:28" x14ac:dyDescent="0.2">
      <c r="I244">
        <f t="shared" si="24"/>
        <v>21</v>
      </c>
      <c r="O244" s="3"/>
      <c r="P244" s="6"/>
      <c r="Q244" s="7"/>
      <c r="R244" s="7"/>
      <c r="S244" s="7"/>
      <c r="T244">
        <v>243</v>
      </c>
      <c r="U244">
        <f>IF(比較1!$C$7&lt;system!I244,"",system!I244)</f>
        <v>21</v>
      </c>
      <c r="V244" s="3">
        <f t="shared" si="19"/>
        <v>49461</v>
      </c>
      <c r="W244" s="6">
        <f>IF(U244="","",VLOOKUP(U244,system!$A$2:$B$36,2,FALSE))</f>
        <v>1.8499999999999999E-2</v>
      </c>
      <c r="X244" s="7">
        <f t="shared" si="20"/>
        <v>18120538</v>
      </c>
      <c r="Y244" s="7">
        <f>IF(U244="","",VLOOKUP(U244,system!$L$2:$Q$36,6,FALSE))</f>
        <v>116484</v>
      </c>
      <c r="Z244" s="7">
        <f t="shared" si="21"/>
        <v>27935</v>
      </c>
      <c r="AA244" s="7">
        <f t="shared" si="22"/>
        <v>88549</v>
      </c>
    </row>
    <row r="245" spans="9:28" x14ac:dyDescent="0.2">
      <c r="I245">
        <f t="shared" si="24"/>
        <v>21</v>
      </c>
      <c r="O245" s="3"/>
      <c r="P245" s="6"/>
      <c r="Q245" s="7"/>
      <c r="R245" s="7"/>
      <c r="S245" s="7"/>
      <c r="T245">
        <v>244</v>
      </c>
      <c r="U245">
        <f>IF(比較1!$C$7&lt;system!I245,"",system!I245)</f>
        <v>21</v>
      </c>
      <c r="V245" s="3">
        <f t="shared" si="19"/>
        <v>49491</v>
      </c>
      <c r="W245" s="6">
        <f>IF(U245="","",VLOOKUP(U245,system!$A$2:$B$36,2,FALSE))</f>
        <v>1.8499999999999999E-2</v>
      </c>
      <c r="X245" s="7">
        <f t="shared" si="20"/>
        <v>18031989</v>
      </c>
      <c r="Y245" s="7">
        <f>IF(U245="","",VLOOKUP(U245,system!$L$2:$Q$36,6,FALSE))</f>
        <v>116484</v>
      </c>
      <c r="Z245" s="7">
        <f t="shared" si="21"/>
        <v>27799</v>
      </c>
      <c r="AA245" s="7">
        <f t="shared" si="22"/>
        <v>88685</v>
      </c>
    </row>
    <row r="246" spans="9:28" x14ac:dyDescent="0.2">
      <c r="I246">
        <f t="shared" si="24"/>
        <v>21</v>
      </c>
      <c r="O246" s="3"/>
      <c r="P246" s="6"/>
      <c r="Q246" s="7"/>
      <c r="R246" s="7"/>
      <c r="S246" s="7"/>
      <c r="T246">
        <v>245</v>
      </c>
      <c r="U246">
        <f>IF(比較1!$C$7&lt;system!I246,"",system!I246)</f>
        <v>21</v>
      </c>
      <c r="V246" s="3">
        <f t="shared" si="19"/>
        <v>49522</v>
      </c>
      <c r="W246" s="6">
        <f>IF(U246="","",VLOOKUP(U246,system!$A$2:$B$36,2,FALSE))</f>
        <v>1.8499999999999999E-2</v>
      </c>
      <c r="X246" s="7">
        <f t="shared" si="20"/>
        <v>17943304</v>
      </c>
      <c r="Y246" s="7">
        <f>IF(U246="","",VLOOKUP(U246,system!$L$2:$Q$36,6,FALSE))</f>
        <v>116484</v>
      </c>
      <c r="Z246" s="7">
        <f t="shared" si="21"/>
        <v>27662</v>
      </c>
      <c r="AA246" s="7">
        <f t="shared" si="22"/>
        <v>88822</v>
      </c>
    </row>
    <row r="247" spans="9:28" x14ac:dyDescent="0.2">
      <c r="I247">
        <f t="shared" si="24"/>
        <v>21</v>
      </c>
      <c r="O247" s="3"/>
      <c r="P247" s="6"/>
      <c r="Q247" s="7"/>
      <c r="R247" s="7"/>
      <c r="S247" s="7"/>
      <c r="T247">
        <v>246</v>
      </c>
      <c r="U247">
        <f>IF(比較1!$C$7&lt;system!I247,"",system!I247)</f>
        <v>21</v>
      </c>
      <c r="V247" s="3">
        <f t="shared" si="19"/>
        <v>49553</v>
      </c>
      <c r="W247" s="6">
        <f>IF(U247="","",VLOOKUP(U247,system!$A$2:$B$36,2,FALSE))</f>
        <v>1.8499999999999999E-2</v>
      </c>
      <c r="X247" s="7">
        <f t="shared" si="20"/>
        <v>17854482</v>
      </c>
      <c r="Y247" s="7">
        <f>IF(U247="","",VLOOKUP(U247,system!$L$2:$Q$36,6,FALSE))</f>
        <v>116484</v>
      </c>
      <c r="Z247" s="7">
        <f t="shared" si="21"/>
        <v>27525</v>
      </c>
      <c r="AA247" s="7">
        <f t="shared" si="22"/>
        <v>88959</v>
      </c>
    </row>
    <row r="248" spans="9:28" x14ac:dyDescent="0.2">
      <c r="I248">
        <f t="shared" si="24"/>
        <v>21</v>
      </c>
      <c r="O248" s="3"/>
      <c r="P248" s="6"/>
      <c r="Q248" s="7"/>
      <c r="R248" s="7"/>
      <c r="S248" s="7"/>
      <c r="T248">
        <v>247</v>
      </c>
      <c r="U248">
        <f>IF(比較1!$C$7&lt;system!I248,"",system!I248)</f>
        <v>21</v>
      </c>
      <c r="V248" s="3">
        <f t="shared" si="19"/>
        <v>49583</v>
      </c>
      <c r="W248" s="6">
        <f>IF(U248="","",VLOOKUP(U248,system!$A$2:$B$36,2,FALSE))</f>
        <v>1.8499999999999999E-2</v>
      </c>
      <c r="X248" s="7">
        <f t="shared" si="20"/>
        <v>17765523</v>
      </c>
      <c r="Y248" s="7">
        <f>IF(U248="","",VLOOKUP(U248,system!$L$2:$Q$36,6,FALSE))</f>
        <v>116484</v>
      </c>
      <c r="Z248" s="7">
        <f t="shared" si="21"/>
        <v>27388</v>
      </c>
      <c r="AA248" s="7">
        <f t="shared" si="22"/>
        <v>89096</v>
      </c>
    </row>
    <row r="249" spans="9:28" x14ac:dyDescent="0.2">
      <c r="I249">
        <f t="shared" si="24"/>
        <v>21</v>
      </c>
      <c r="O249" s="3"/>
      <c r="P249" s="6"/>
      <c r="Q249" s="7"/>
      <c r="R249" s="7"/>
      <c r="S249" s="7"/>
      <c r="T249">
        <v>248</v>
      </c>
      <c r="U249">
        <f>IF(比較1!$C$7&lt;system!I249,"",system!I249)</f>
        <v>21</v>
      </c>
      <c r="V249" s="3">
        <f t="shared" si="19"/>
        <v>49614</v>
      </c>
      <c r="W249" s="6">
        <f>IF(U249="","",VLOOKUP(U249,system!$A$2:$B$36,2,FALSE))</f>
        <v>1.8499999999999999E-2</v>
      </c>
      <c r="X249" s="7">
        <f t="shared" si="20"/>
        <v>17676427</v>
      </c>
      <c r="Y249" s="7">
        <f>IF(U249="","",VLOOKUP(U249,system!$L$2:$Q$36,6,FALSE))</f>
        <v>116484</v>
      </c>
      <c r="Z249" s="7">
        <f t="shared" si="21"/>
        <v>27251</v>
      </c>
      <c r="AA249" s="7">
        <f t="shared" si="22"/>
        <v>89233</v>
      </c>
    </row>
    <row r="250" spans="9:28" x14ac:dyDescent="0.2">
      <c r="I250">
        <f t="shared" si="24"/>
        <v>21</v>
      </c>
      <c r="O250" s="3"/>
      <c r="P250" s="6"/>
      <c r="Q250" s="7"/>
      <c r="R250" s="7"/>
      <c r="S250" s="7"/>
      <c r="T250">
        <v>249</v>
      </c>
      <c r="U250">
        <f>IF(比較1!$C$7&lt;system!I250,"",system!I250)</f>
        <v>21</v>
      </c>
      <c r="V250" s="3">
        <f t="shared" si="19"/>
        <v>49644</v>
      </c>
      <c r="W250" s="6">
        <f>IF(U250="","",VLOOKUP(U250,system!$A$2:$B$36,2,FALSE))</f>
        <v>1.8499999999999999E-2</v>
      </c>
      <c r="X250" s="7">
        <f t="shared" si="20"/>
        <v>17587194</v>
      </c>
      <c r="Y250" s="7">
        <f>IF(U250="","",VLOOKUP(U250,system!$L$2:$Q$36,6,FALSE))</f>
        <v>116484</v>
      </c>
      <c r="Z250" s="7">
        <f t="shared" si="21"/>
        <v>27113</v>
      </c>
      <c r="AA250" s="7">
        <f t="shared" si="22"/>
        <v>89371</v>
      </c>
    </row>
    <row r="251" spans="9:28" x14ac:dyDescent="0.2">
      <c r="I251">
        <f t="shared" si="24"/>
        <v>21</v>
      </c>
      <c r="O251" s="3"/>
      <c r="P251" s="6"/>
      <c r="Q251" s="7"/>
      <c r="R251" s="7"/>
      <c r="S251" s="7"/>
      <c r="T251">
        <v>250</v>
      </c>
      <c r="U251">
        <f>IF(比較1!$C$7&lt;system!I251,"",system!I251)</f>
        <v>21</v>
      </c>
      <c r="V251" s="3">
        <f t="shared" si="19"/>
        <v>49675</v>
      </c>
      <c r="W251" s="6">
        <f>IF(U251="","",VLOOKUP(U251,system!$A$2:$B$36,2,FALSE))</f>
        <v>1.8499999999999999E-2</v>
      </c>
      <c r="X251" s="7">
        <f t="shared" si="20"/>
        <v>17497823</v>
      </c>
      <c r="Y251" s="7">
        <f>IF(U251="","",VLOOKUP(U251,system!$L$2:$Q$36,6,FALSE))</f>
        <v>116484</v>
      </c>
      <c r="Z251" s="7">
        <f t="shared" si="21"/>
        <v>26975</v>
      </c>
      <c r="AA251" s="7">
        <f t="shared" si="22"/>
        <v>89509</v>
      </c>
    </row>
    <row r="252" spans="9:28" x14ac:dyDescent="0.2">
      <c r="I252">
        <f t="shared" si="24"/>
        <v>21</v>
      </c>
      <c r="O252" s="3"/>
      <c r="P252" s="6"/>
      <c r="Q252" s="7"/>
      <c r="R252" s="7"/>
      <c r="S252" s="7"/>
      <c r="T252">
        <v>251</v>
      </c>
      <c r="U252">
        <f>IF(比較1!$C$7&lt;system!I252,"",system!I252)</f>
        <v>21</v>
      </c>
      <c r="V252" s="3">
        <f t="shared" si="19"/>
        <v>49706</v>
      </c>
      <c r="W252" s="6">
        <f>IF(U252="","",VLOOKUP(U252,system!$A$2:$B$36,2,FALSE))</f>
        <v>1.8499999999999999E-2</v>
      </c>
      <c r="X252" s="7">
        <f t="shared" si="20"/>
        <v>17408314</v>
      </c>
      <c r="Y252" s="7">
        <f>IF(U252="","",VLOOKUP(U252,system!$L$2:$Q$36,6,FALSE))</f>
        <v>116484</v>
      </c>
      <c r="Z252" s="7">
        <f t="shared" si="21"/>
        <v>26837</v>
      </c>
      <c r="AA252" s="7">
        <f t="shared" si="22"/>
        <v>89647</v>
      </c>
    </row>
    <row r="253" spans="9:28" x14ac:dyDescent="0.2">
      <c r="I253">
        <f t="shared" si="24"/>
        <v>21</v>
      </c>
      <c r="O253" s="3"/>
      <c r="P253" s="6"/>
      <c r="Q253" s="7"/>
      <c r="R253" s="7"/>
      <c r="S253" s="7"/>
      <c r="T253">
        <v>252</v>
      </c>
      <c r="U253">
        <f>IF(比較1!$C$7&lt;system!I253,"",system!I253)</f>
        <v>21</v>
      </c>
      <c r="V253" s="3">
        <f t="shared" si="19"/>
        <v>49735</v>
      </c>
      <c r="W253" s="6">
        <f>IF(U253="","",VLOOKUP(U253,system!$A$2:$B$36,2,FALSE))</f>
        <v>1.8499999999999999E-2</v>
      </c>
      <c r="X253" s="7">
        <f t="shared" si="20"/>
        <v>17318667</v>
      </c>
      <c r="Y253" s="7">
        <f>IF(U253="","",VLOOKUP(U253,system!$L$2:$Q$36,6,FALSE))</f>
        <v>116484</v>
      </c>
      <c r="Z253" s="7">
        <f t="shared" si="21"/>
        <v>26699</v>
      </c>
      <c r="AA253" s="7">
        <f t="shared" si="22"/>
        <v>89785</v>
      </c>
    </row>
    <row r="254" spans="9:28" x14ac:dyDescent="0.2">
      <c r="I254">
        <f t="shared" si="24"/>
        <v>22</v>
      </c>
      <c r="O254" s="3"/>
      <c r="P254" s="6"/>
      <c r="Q254" s="7"/>
      <c r="R254" s="7"/>
      <c r="S254" s="7"/>
      <c r="T254">
        <v>253</v>
      </c>
      <c r="U254">
        <f>IF(比較1!$C$7&lt;system!I254,"",system!I254)</f>
        <v>22</v>
      </c>
      <c r="V254" s="3">
        <f t="shared" si="19"/>
        <v>49766</v>
      </c>
      <c r="W254" s="6">
        <f>IF(U254="","",VLOOKUP(U254,system!$A$2:$B$36,2,FALSE))</f>
        <v>1.8499999999999999E-2</v>
      </c>
      <c r="X254" s="7">
        <f t="shared" si="20"/>
        <v>17228882</v>
      </c>
      <c r="Y254" s="7">
        <f>IF(U254="","",VLOOKUP(U254,system!$L$2:$Q$36,6,FALSE))</f>
        <v>116484</v>
      </c>
      <c r="Z254" s="7">
        <f t="shared" si="21"/>
        <v>26561</v>
      </c>
      <c r="AA254" s="7">
        <f t="shared" si="22"/>
        <v>89923</v>
      </c>
      <c r="AB254">
        <f>IF(X254="","",ROUND(system!$AJ$5/100*X254,-2))</f>
        <v>94200</v>
      </c>
    </row>
    <row r="255" spans="9:28" x14ac:dyDescent="0.2">
      <c r="I255">
        <f t="shared" si="24"/>
        <v>22</v>
      </c>
      <c r="O255" s="3"/>
      <c r="P255" s="6"/>
      <c r="Q255" s="7"/>
      <c r="R255" s="7"/>
      <c r="S255" s="7"/>
      <c r="T255">
        <v>254</v>
      </c>
      <c r="U255">
        <f>IF(比較1!$C$7&lt;system!I255,"",system!I255)</f>
        <v>22</v>
      </c>
      <c r="V255" s="3">
        <f t="shared" si="19"/>
        <v>49796</v>
      </c>
      <c r="W255" s="6">
        <f>IF(U255="","",VLOOKUP(U255,system!$A$2:$B$36,2,FALSE))</f>
        <v>1.8499999999999999E-2</v>
      </c>
      <c r="X255" s="7">
        <f t="shared" si="20"/>
        <v>17138959</v>
      </c>
      <c r="Y255" s="7">
        <f>IF(U255="","",VLOOKUP(U255,system!$L$2:$Q$36,6,FALSE))</f>
        <v>116484</v>
      </c>
      <c r="Z255" s="7">
        <f t="shared" si="21"/>
        <v>26422</v>
      </c>
      <c r="AA255" s="7">
        <f t="shared" si="22"/>
        <v>90062</v>
      </c>
    </row>
    <row r="256" spans="9:28" x14ac:dyDescent="0.2">
      <c r="I256">
        <f t="shared" si="24"/>
        <v>22</v>
      </c>
      <c r="O256" s="3"/>
      <c r="P256" s="6"/>
      <c r="Q256" s="7"/>
      <c r="R256" s="7"/>
      <c r="S256" s="7"/>
      <c r="T256">
        <v>255</v>
      </c>
      <c r="U256">
        <f>IF(比較1!$C$7&lt;system!I256,"",system!I256)</f>
        <v>22</v>
      </c>
      <c r="V256" s="3">
        <f t="shared" si="19"/>
        <v>49827</v>
      </c>
      <c r="W256" s="6">
        <f>IF(U256="","",VLOOKUP(U256,system!$A$2:$B$36,2,FALSE))</f>
        <v>1.8499999999999999E-2</v>
      </c>
      <c r="X256" s="7">
        <f t="shared" si="20"/>
        <v>17048897</v>
      </c>
      <c r="Y256" s="7">
        <f>IF(U256="","",VLOOKUP(U256,system!$L$2:$Q$36,6,FALSE))</f>
        <v>116484</v>
      </c>
      <c r="Z256" s="7">
        <f t="shared" si="21"/>
        <v>26283</v>
      </c>
      <c r="AA256" s="7">
        <f t="shared" si="22"/>
        <v>90201</v>
      </c>
    </row>
    <row r="257" spans="9:28" x14ac:dyDescent="0.2">
      <c r="I257">
        <f t="shared" si="24"/>
        <v>22</v>
      </c>
      <c r="O257" s="3"/>
      <c r="P257" s="6"/>
      <c r="Q257" s="7"/>
      <c r="R257" s="7"/>
      <c r="S257" s="7"/>
      <c r="T257">
        <v>256</v>
      </c>
      <c r="U257">
        <f>IF(比較1!$C$7&lt;system!I257,"",system!I257)</f>
        <v>22</v>
      </c>
      <c r="V257" s="3">
        <f t="shared" si="19"/>
        <v>49857</v>
      </c>
      <c r="W257" s="6">
        <f>IF(U257="","",VLOOKUP(U257,system!$A$2:$B$36,2,FALSE))</f>
        <v>1.8499999999999999E-2</v>
      </c>
      <c r="X257" s="7">
        <f t="shared" si="20"/>
        <v>16958696</v>
      </c>
      <c r="Y257" s="7">
        <f>IF(U257="","",VLOOKUP(U257,system!$L$2:$Q$36,6,FALSE))</f>
        <v>116484</v>
      </c>
      <c r="Z257" s="7">
        <f t="shared" si="21"/>
        <v>26144</v>
      </c>
      <c r="AA257" s="7">
        <f t="shared" si="22"/>
        <v>90340</v>
      </c>
    </row>
    <row r="258" spans="9:28" x14ac:dyDescent="0.2">
      <c r="I258">
        <f t="shared" si="24"/>
        <v>22</v>
      </c>
      <c r="O258" s="3"/>
      <c r="P258" s="6"/>
      <c r="Q258" s="7"/>
      <c r="R258" s="7"/>
      <c r="S258" s="7"/>
      <c r="T258">
        <v>257</v>
      </c>
      <c r="U258">
        <f>IF(比較1!$C$7&lt;system!I258,"",system!I258)</f>
        <v>22</v>
      </c>
      <c r="V258" s="3">
        <f t="shared" si="19"/>
        <v>49888</v>
      </c>
      <c r="W258" s="6">
        <f>IF(U258="","",VLOOKUP(U258,system!$A$2:$B$36,2,FALSE))</f>
        <v>1.8499999999999999E-2</v>
      </c>
      <c r="X258" s="7">
        <f t="shared" si="20"/>
        <v>16868356</v>
      </c>
      <c r="Y258" s="7">
        <f>IF(U258="","",VLOOKUP(U258,system!$L$2:$Q$36,6,FALSE))</f>
        <v>116484</v>
      </c>
      <c r="Z258" s="7">
        <f t="shared" si="21"/>
        <v>26005</v>
      </c>
      <c r="AA258" s="7">
        <f t="shared" si="22"/>
        <v>90479</v>
      </c>
    </row>
    <row r="259" spans="9:28" x14ac:dyDescent="0.2">
      <c r="I259">
        <f t="shared" si="24"/>
        <v>22</v>
      </c>
      <c r="O259" s="3"/>
      <c r="P259" s="6"/>
      <c r="Q259" s="7"/>
      <c r="R259" s="7"/>
      <c r="S259" s="7"/>
      <c r="T259">
        <v>258</v>
      </c>
      <c r="U259">
        <f>IF(比較1!$C$7&lt;system!I259,"",system!I259)</f>
        <v>22</v>
      </c>
      <c r="V259" s="3">
        <f t="shared" ref="V259:V322" si="25">IF(U259="","",EDATE(V258,1))</f>
        <v>49919</v>
      </c>
      <c r="W259" s="6">
        <f>IF(U259="","",VLOOKUP(U259,system!$A$2:$B$36,2,FALSE))</f>
        <v>1.8499999999999999E-2</v>
      </c>
      <c r="X259" s="7">
        <f t="shared" si="20"/>
        <v>16777877</v>
      </c>
      <c r="Y259" s="7">
        <f>IF(U259="","",VLOOKUP(U259,system!$L$2:$Q$36,6,FALSE))</f>
        <v>116484</v>
      </c>
      <c r="Z259" s="7">
        <f t="shared" si="21"/>
        <v>25865</v>
      </c>
      <c r="AA259" s="7">
        <f t="shared" si="22"/>
        <v>90619</v>
      </c>
    </row>
    <row r="260" spans="9:28" x14ac:dyDescent="0.2">
      <c r="I260">
        <f t="shared" si="24"/>
        <v>22</v>
      </c>
      <c r="O260" s="3"/>
      <c r="P260" s="6"/>
      <c r="Q260" s="7"/>
      <c r="R260" s="7"/>
      <c r="S260" s="7"/>
      <c r="T260">
        <v>259</v>
      </c>
      <c r="U260">
        <f>IF(比較1!$C$7&lt;system!I260,"",system!I260)</f>
        <v>22</v>
      </c>
      <c r="V260" s="3">
        <f t="shared" si="25"/>
        <v>49949</v>
      </c>
      <c r="W260" s="6">
        <f>IF(U260="","",VLOOKUP(U260,system!$A$2:$B$36,2,FALSE))</f>
        <v>1.8499999999999999E-2</v>
      </c>
      <c r="X260" s="7">
        <f t="shared" ref="X260:X323" si="26">IF(U260="","",ROUNDDOWN(X259-AA259,0))</f>
        <v>16687258</v>
      </c>
      <c r="Y260" s="7">
        <f>IF(U260="","",VLOOKUP(U260,system!$L$2:$Q$36,6,FALSE))</f>
        <v>116484</v>
      </c>
      <c r="Z260" s="7">
        <f t="shared" ref="Z260:Z323" si="27">IF(U260="","",ROUNDDOWN(X260*W260/12,0))</f>
        <v>25726</v>
      </c>
      <c r="AA260" s="7">
        <f t="shared" ref="AA260:AA323" si="28">IF(U260="","",ROUNDDOWN(Y260-Z260,0))</f>
        <v>90758</v>
      </c>
    </row>
    <row r="261" spans="9:28" x14ac:dyDescent="0.2">
      <c r="I261">
        <f t="shared" si="24"/>
        <v>22</v>
      </c>
      <c r="O261" s="3"/>
      <c r="P261" s="6"/>
      <c r="Q261" s="7"/>
      <c r="R261" s="7"/>
      <c r="S261" s="7"/>
      <c r="T261">
        <v>260</v>
      </c>
      <c r="U261">
        <f>IF(比較1!$C$7&lt;system!I261,"",system!I261)</f>
        <v>22</v>
      </c>
      <c r="V261" s="3">
        <f t="shared" si="25"/>
        <v>49980</v>
      </c>
      <c r="W261" s="6">
        <f>IF(U261="","",VLOOKUP(U261,system!$A$2:$B$36,2,FALSE))</f>
        <v>1.8499999999999999E-2</v>
      </c>
      <c r="X261" s="7">
        <f t="shared" si="26"/>
        <v>16596500</v>
      </c>
      <c r="Y261" s="7">
        <f>IF(U261="","",VLOOKUP(U261,system!$L$2:$Q$36,6,FALSE))</f>
        <v>116484</v>
      </c>
      <c r="Z261" s="7">
        <f t="shared" si="27"/>
        <v>25586</v>
      </c>
      <c r="AA261" s="7">
        <f t="shared" si="28"/>
        <v>90898</v>
      </c>
    </row>
    <row r="262" spans="9:28" x14ac:dyDescent="0.2">
      <c r="I262">
        <f t="shared" si="24"/>
        <v>22</v>
      </c>
      <c r="O262" s="3"/>
      <c r="P262" s="6"/>
      <c r="Q262" s="7"/>
      <c r="R262" s="7"/>
      <c r="S262" s="7"/>
      <c r="T262">
        <v>261</v>
      </c>
      <c r="U262">
        <f>IF(比較1!$C$7&lt;system!I262,"",system!I262)</f>
        <v>22</v>
      </c>
      <c r="V262" s="3">
        <f t="shared" si="25"/>
        <v>50010</v>
      </c>
      <c r="W262" s="6">
        <f>IF(U262="","",VLOOKUP(U262,system!$A$2:$B$36,2,FALSE))</f>
        <v>1.8499999999999999E-2</v>
      </c>
      <c r="X262" s="7">
        <f t="shared" si="26"/>
        <v>16505602</v>
      </c>
      <c r="Y262" s="7">
        <f>IF(U262="","",VLOOKUP(U262,system!$L$2:$Q$36,6,FALSE))</f>
        <v>116484</v>
      </c>
      <c r="Z262" s="7">
        <f t="shared" si="27"/>
        <v>25446</v>
      </c>
      <c r="AA262" s="7">
        <f t="shared" si="28"/>
        <v>91038</v>
      </c>
    </row>
    <row r="263" spans="9:28" x14ac:dyDescent="0.2">
      <c r="I263">
        <f t="shared" si="24"/>
        <v>22</v>
      </c>
      <c r="O263" s="3"/>
      <c r="P263" s="6"/>
      <c r="Q263" s="7"/>
      <c r="R263" s="7"/>
      <c r="S263" s="7"/>
      <c r="T263">
        <v>262</v>
      </c>
      <c r="U263">
        <f>IF(比較1!$C$7&lt;system!I263,"",system!I263)</f>
        <v>22</v>
      </c>
      <c r="V263" s="3">
        <f t="shared" si="25"/>
        <v>50041</v>
      </c>
      <c r="W263" s="6">
        <f>IF(U263="","",VLOOKUP(U263,system!$A$2:$B$36,2,FALSE))</f>
        <v>1.8499999999999999E-2</v>
      </c>
      <c r="X263" s="7">
        <f t="shared" si="26"/>
        <v>16414564</v>
      </c>
      <c r="Y263" s="7">
        <f>IF(U263="","",VLOOKUP(U263,system!$L$2:$Q$36,6,FALSE))</f>
        <v>116484</v>
      </c>
      <c r="Z263" s="7">
        <f t="shared" si="27"/>
        <v>25305</v>
      </c>
      <c r="AA263" s="7">
        <f t="shared" si="28"/>
        <v>91179</v>
      </c>
    </row>
    <row r="264" spans="9:28" x14ac:dyDescent="0.2">
      <c r="I264">
        <f t="shared" si="24"/>
        <v>22</v>
      </c>
      <c r="O264" s="3"/>
      <c r="P264" s="6"/>
      <c r="Q264" s="7"/>
      <c r="R264" s="7"/>
      <c r="S264" s="7"/>
      <c r="T264">
        <v>263</v>
      </c>
      <c r="U264">
        <f>IF(比較1!$C$7&lt;system!I264,"",system!I264)</f>
        <v>22</v>
      </c>
      <c r="V264" s="3">
        <f t="shared" si="25"/>
        <v>50072</v>
      </c>
      <c r="W264" s="6">
        <f>IF(U264="","",VLOOKUP(U264,system!$A$2:$B$36,2,FALSE))</f>
        <v>1.8499999999999999E-2</v>
      </c>
      <c r="X264" s="7">
        <f t="shared" si="26"/>
        <v>16323385</v>
      </c>
      <c r="Y264" s="7">
        <f>IF(U264="","",VLOOKUP(U264,system!$L$2:$Q$36,6,FALSE))</f>
        <v>116484</v>
      </c>
      <c r="Z264" s="7">
        <f t="shared" si="27"/>
        <v>25165</v>
      </c>
      <c r="AA264" s="7">
        <f t="shared" si="28"/>
        <v>91319</v>
      </c>
    </row>
    <row r="265" spans="9:28" x14ac:dyDescent="0.2">
      <c r="I265">
        <f t="shared" si="24"/>
        <v>22</v>
      </c>
      <c r="O265" s="3"/>
      <c r="P265" s="6"/>
      <c r="Q265" s="7"/>
      <c r="R265" s="7"/>
      <c r="S265" s="7"/>
      <c r="T265">
        <v>264</v>
      </c>
      <c r="U265">
        <f>IF(比較1!$C$7&lt;system!I265,"",system!I265)</f>
        <v>22</v>
      </c>
      <c r="V265" s="3">
        <f t="shared" si="25"/>
        <v>50100</v>
      </c>
      <c r="W265" s="6">
        <f>IF(U265="","",VLOOKUP(U265,system!$A$2:$B$36,2,FALSE))</f>
        <v>1.8499999999999999E-2</v>
      </c>
      <c r="X265" s="7">
        <f t="shared" si="26"/>
        <v>16232066</v>
      </c>
      <c r="Y265" s="7">
        <f>IF(U265="","",VLOOKUP(U265,system!$L$2:$Q$36,6,FALSE))</f>
        <v>116484</v>
      </c>
      <c r="Z265" s="7">
        <f t="shared" si="27"/>
        <v>25024</v>
      </c>
      <c r="AA265" s="7">
        <f t="shared" si="28"/>
        <v>91460</v>
      </c>
    </row>
    <row r="266" spans="9:28" x14ac:dyDescent="0.2">
      <c r="I266">
        <f t="shared" si="24"/>
        <v>23</v>
      </c>
      <c r="O266" s="3"/>
      <c r="P266" s="6"/>
      <c r="Q266" s="7"/>
      <c r="R266" s="7"/>
      <c r="S266" s="7"/>
      <c r="T266">
        <v>265</v>
      </c>
      <c r="U266">
        <f>IF(比較1!$C$7&lt;system!I266,"",system!I266)</f>
        <v>23</v>
      </c>
      <c r="V266" s="3">
        <f t="shared" si="25"/>
        <v>50131</v>
      </c>
      <c r="W266" s="6">
        <f>IF(U266="","",VLOOKUP(U266,system!$A$2:$B$36,2,FALSE))</f>
        <v>1.8499999999999999E-2</v>
      </c>
      <c r="X266" s="7">
        <f t="shared" si="26"/>
        <v>16140606</v>
      </c>
      <c r="Y266" s="7">
        <f>IF(U266="","",VLOOKUP(U266,system!$L$2:$Q$36,6,FALSE))</f>
        <v>116484</v>
      </c>
      <c r="Z266" s="7">
        <f t="shared" si="27"/>
        <v>24883</v>
      </c>
      <c r="AA266" s="7">
        <f t="shared" si="28"/>
        <v>91601</v>
      </c>
      <c r="AB266">
        <f>IF(X266="","",ROUND(system!$AJ$5/100*X266,-2))</f>
        <v>88300</v>
      </c>
    </row>
    <row r="267" spans="9:28" x14ac:dyDescent="0.2">
      <c r="I267">
        <f t="shared" si="24"/>
        <v>23</v>
      </c>
      <c r="O267" s="3"/>
      <c r="P267" s="6"/>
      <c r="Q267" s="7"/>
      <c r="R267" s="7"/>
      <c r="S267" s="7"/>
      <c r="T267">
        <v>266</v>
      </c>
      <c r="U267">
        <f>IF(比較1!$C$7&lt;system!I267,"",system!I267)</f>
        <v>23</v>
      </c>
      <c r="V267" s="3">
        <f t="shared" si="25"/>
        <v>50161</v>
      </c>
      <c r="W267" s="6">
        <f>IF(U267="","",VLOOKUP(U267,system!$A$2:$B$36,2,FALSE))</f>
        <v>1.8499999999999999E-2</v>
      </c>
      <c r="X267" s="7">
        <f t="shared" si="26"/>
        <v>16049005</v>
      </c>
      <c r="Y267" s="7">
        <f>IF(U267="","",VLOOKUP(U267,system!$L$2:$Q$36,6,FALSE))</f>
        <v>116484</v>
      </c>
      <c r="Z267" s="7">
        <f t="shared" si="27"/>
        <v>24742</v>
      </c>
      <c r="AA267" s="7">
        <f t="shared" si="28"/>
        <v>91742</v>
      </c>
    </row>
    <row r="268" spans="9:28" x14ac:dyDescent="0.2">
      <c r="I268">
        <f t="shared" si="24"/>
        <v>23</v>
      </c>
      <c r="O268" s="3"/>
      <c r="P268" s="6"/>
      <c r="Q268" s="7"/>
      <c r="R268" s="7"/>
      <c r="S268" s="7"/>
      <c r="T268">
        <v>267</v>
      </c>
      <c r="U268">
        <f>IF(比較1!$C$7&lt;system!I268,"",system!I268)</f>
        <v>23</v>
      </c>
      <c r="V268" s="3">
        <f t="shared" si="25"/>
        <v>50192</v>
      </c>
      <c r="W268" s="6">
        <f>IF(U268="","",VLOOKUP(U268,system!$A$2:$B$36,2,FALSE))</f>
        <v>1.8499999999999999E-2</v>
      </c>
      <c r="X268" s="7">
        <f t="shared" si="26"/>
        <v>15957263</v>
      </c>
      <c r="Y268" s="7">
        <f>IF(U268="","",VLOOKUP(U268,system!$L$2:$Q$36,6,FALSE))</f>
        <v>116484</v>
      </c>
      <c r="Z268" s="7">
        <f t="shared" si="27"/>
        <v>24600</v>
      </c>
      <c r="AA268" s="7">
        <f t="shared" si="28"/>
        <v>91884</v>
      </c>
    </row>
    <row r="269" spans="9:28" x14ac:dyDescent="0.2">
      <c r="I269">
        <f t="shared" si="24"/>
        <v>23</v>
      </c>
      <c r="O269" s="3"/>
      <c r="P269" s="6"/>
      <c r="Q269" s="7"/>
      <c r="R269" s="7"/>
      <c r="S269" s="7"/>
      <c r="T269">
        <v>268</v>
      </c>
      <c r="U269">
        <f>IF(比較1!$C$7&lt;system!I269,"",system!I269)</f>
        <v>23</v>
      </c>
      <c r="V269" s="3">
        <f t="shared" si="25"/>
        <v>50222</v>
      </c>
      <c r="W269" s="6">
        <f>IF(U269="","",VLOOKUP(U269,system!$A$2:$B$36,2,FALSE))</f>
        <v>1.8499999999999999E-2</v>
      </c>
      <c r="X269" s="7">
        <f t="shared" si="26"/>
        <v>15865379</v>
      </c>
      <c r="Y269" s="7">
        <f>IF(U269="","",VLOOKUP(U269,system!$L$2:$Q$36,6,FALSE))</f>
        <v>116484</v>
      </c>
      <c r="Z269" s="7">
        <f t="shared" si="27"/>
        <v>24459</v>
      </c>
      <c r="AA269" s="7">
        <f t="shared" si="28"/>
        <v>92025</v>
      </c>
    </row>
    <row r="270" spans="9:28" x14ac:dyDescent="0.2">
      <c r="I270">
        <f t="shared" si="24"/>
        <v>23</v>
      </c>
      <c r="O270" s="3"/>
      <c r="P270" s="6"/>
      <c r="Q270" s="7"/>
      <c r="R270" s="7"/>
      <c r="S270" s="7"/>
      <c r="T270">
        <v>269</v>
      </c>
      <c r="U270">
        <f>IF(比較1!$C$7&lt;system!I270,"",system!I270)</f>
        <v>23</v>
      </c>
      <c r="V270" s="3">
        <f t="shared" si="25"/>
        <v>50253</v>
      </c>
      <c r="W270" s="6">
        <f>IF(U270="","",VLOOKUP(U270,system!$A$2:$B$36,2,FALSE))</f>
        <v>1.8499999999999999E-2</v>
      </c>
      <c r="X270" s="7">
        <f t="shared" si="26"/>
        <v>15773354</v>
      </c>
      <c r="Y270" s="7">
        <f>IF(U270="","",VLOOKUP(U270,system!$L$2:$Q$36,6,FALSE))</f>
        <v>116484</v>
      </c>
      <c r="Z270" s="7">
        <f t="shared" si="27"/>
        <v>24317</v>
      </c>
      <c r="AA270" s="7">
        <f t="shared" si="28"/>
        <v>92167</v>
      </c>
    </row>
    <row r="271" spans="9:28" x14ac:dyDescent="0.2">
      <c r="I271">
        <f t="shared" si="24"/>
        <v>23</v>
      </c>
      <c r="O271" s="3"/>
      <c r="P271" s="6"/>
      <c r="Q271" s="7"/>
      <c r="R271" s="7"/>
      <c r="S271" s="7"/>
      <c r="T271">
        <v>270</v>
      </c>
      <c r="U271">
        <f>IF(比較1!$C$7&lt;system!I271,"",system!I271)</f>
        <v>23</v>
      </c>
      <c r="V271" s="3">
        <f t="shared" si="25"/>
        <v>50284</v>
      </c>
      <c r="W271" s="6">
        <f>IF(U271="","",VLOOKUP(U271,system!$A$2:$B$36,2,FALSE))</f>
        <v>1.8499999999999999E-2</v>
      </c>
      <c r="X271" s="7">
        <f t="shared" si="26"/>
        <v>15681187</v>
      </c>
      <c r="Y271" s="7">
        <f>IF(U271="","",VLOOKUP(U271,system!$L$2:$Q$36,6,FALSE))</f>
        <v>116484</v>
      </c>
      <c r="Z271" s="7">
        <f t="shared" si="27"/>
        <v>24175</v>
      </c>
      <c r="AA271" s="7">
        <f t="shared" si="28"/>
        <v>92309</v>
      </c>
    </row>
    <row r="272" spans="9:28" x14ac:dyDescent="0.2">
      <c r="I272">
        <f t="shared" si="24"/>
        <v>23</v>
      </c>
      <c r="O272" s="3"/>
      <c r="P272" s="6"/>
      <c r="Q272" s="7"/>
      <c r="R272" s="7"/>
      <c r="S272" s="7"/>
      <c r="T272">
        <v>271</v>
      </c>
      <c r="U272">
        <f>IF(比較1!$C$7&lt;system!I272,"",system!I272)</f>
        <v>23</v>
      </c>
      <c r="V272" s="3">
        <f t="shared" si="25"/>
        <v>50314</v>
      </c>
      <c r="W272" s="6">
        <f>IF(U272="","",VLOOKUP(U272,system!$A$2:$B$36,2,FALSE))</f>
        <v>1.8499999999999999E-2</v>
      </c>
      <c r="X272" s="7">
        <f t="shared" si="26"/>
        <v>15588878</v>
      </c>
      <c r="Y272" s="7">
        <f>IF(U272="","",VLOOKUP(U272,system!$L$2:$Q$36,6,FALSE))</f>
        <v>116484</v>
      </c>
      <c r="Z272" s="7">
        <f t="shared" si="27"/>
        <v>24032</v>
      </c>
      <c r="AA272" s="7">
        <f t="shared" si="28"/>
        <v>92452</v>
      </c>
    </row>
    <row r="273" spans="9:28" x14ac:dyDescent="0.2">
      <c r="I273">
        <f t="shared" si="24"/>
        <v>23</v>
      </c>
      <c r="O273" s="3"/>
      <c r="P273" s="6"/>
      <c r="Q273" s="7"/>
      <c r="R273" s="7"/>
      <c r="S273" s="7"/>
      <c r="T273">
        <v>272</v>
      </c>
      <c r="U273">
        <f>IF(比較1!$C$7&lt;system!I273,"",system!I273)</f>
        <v>23</v>
      </c>
      <c r="V273" s="3">
        <f t="shared" si="25"/>
        <v>50345</v>
      </c>
      <c r="W273" s="6">
        <f>IF(U273="","",VLOOKUP(U273,system!$A$2:$B$36,2,FALSE))</f>
        <v>1.8499999999999999E-2</v>
      </c>
      <c r="X273" s="7">
        <f t="shared" si="26"/>
        <v>15496426</v>
      </c>
      <c r="Y273" s="7">
        <f>IF(U273="","",VLOOKUP(U273,system!$L$2:$Q$36,6,FALSE))</f>
        <v>116484</v>
      </c>
      <c r="Z273" s="7">
        <f t="shared" si="27"/>
        <v>23890</v>
      </c>
      <c r="AA273" s="7">
        <f t="shared" si="28"/>
        <v>92594</v>
      </c>
    </row>
    <row r="274" spans="9:28" x14ac:dyDescent="0.2">
      <c r="I274">
        <f t="shared" si="24"/>
        <v>23</v>
      </c>
      <c r="O274" s="3"/>
      <c r="P274" s="6"/>
      <c r="Q274" s="7"/>
      <c r="R274" s="7"/>
      <c r="S274" s="7"/>
      <c r="T274">
        <v>273</v>
      </c>
      <c r="U274">
        <f>IF(比較1!$C$7&lt;system!I274,"",system!I274)</f>
        <v>23</v>
      </c>
      <c r="V274" s="3">
        <f t="shared" si="25"/>
        <v>50375</v>
      </c>
      <c r="W274" s="6">
        <f>IF(U274="","",VLOOKUP(U274,system!$A$2:$B$36,2,FALSE))</f>
        <v>1.8499999999999999E-2</v>
      </c>
      <c r="X274" s="7">
        <f t="shared" si="26"/>
        <v>15403832</v>
      </c>
      <c r="Y274" s="7">
        <f>IF(U274="","",VLOOKUP(U274,system!$L$2:$Q$36,6,FALSE))</f>
        <v>116484</v>
      </c>
      <c r="Z274" s="7">
        <f t="shared" si="27"/>
        <v>23747</v>
      </c>
      <c r="AA274" s="7">
        <f t="shared" si="28"/>
        <v>92737</v>
      </c>
    </row>
    <row r="275" spans="9:28" x14ac:dyDescent="0.2">
      <c r="I275">
        <f t="shared" si="24"/>
        <v>23</v>
      </c>
      <c r="O275" s="3"/>
      <c r="P275" s="6"/>
      <c r="Q275" s="7"/>
      <c r="R275" s="7"/>
      <c r="S275" s="7"/>
      <c r="T275">
        <v>274</v>
      </c>
      <c r="U275">
        <f>IF(比較1!$C$7&lt;system!I275,"",system!I275)</f>
        <v>23</v>
      </c>
      <c r="V275" s="3">
        <f t="shared" si="25"/>
        <v>50406</v>
      </c>
      <c r="W275" s="6">
        <f>IF(U275="","",VLOOKUP(U275,system!$A$2:$B$36,2,FALSE))</f>
        <v>1.8499999999999999E-2</v>
      </c>
      <c r="X275" s="7">
        <f t="shared" si="26"/>
        <v>15311095</v>
      </c>
      <c r="Y275" s="7">
        <f>IF(U275="","",VLOOKUP(U275,system!$L$2:$Q$36,6,FALSE))</f>
        <v>116484</v>
      </c>
      <c r="Z275" s="7">
        <f t="shared" si="27"/>
        <v>23604</v>
      </c>
      <c r="AA275" s="7">
        <f t="shared" si="28"/>
        <v>92880</v>
      </c>
    </row>
    <row r="276" spans="9:28" x14ac:dyDescent="0.2">
      <c r="I276">
        <f t="shared" si="24"/>
        <v>23</v>
      </c>
      <c r="O276" s="3"/>
      <c r="P276" s="6"/>
      <c r="Q276" s="7"/>
      <c r="R276" s="7"/>
      <c r="S276" s="7"/>
      <c r="T276">
        <v>275</v>
      </c>
      <c r="U276">
        <f>IF(比較1!$C$7&lt;system!I276,"",system!I276)</f>
        <v>23</v>
      </c>
      <c r="V276" s="3">
        <f t="shared" si="25"/>
        <v>50437</v>
      </c>
      <c r="W276" s="6">
        <f>IF(U276="","",VLOOKUP(U276,system!$A$2:$B$36,2,FALSE))</f>
        <v>1.8499999999999999E-2</v>
      </c>
      <c r="X276" s="7">
        <f t="shared" si="26"/>
        <v>15218215</v>
      </c>
      <c r="Y276" s="7">
        <f>IF(U276="","",VLOOKUP(U276,system!$L$2:$Q$36,6,FALSE))</f>
        <v>116484</v>
      </c>
      <c r="Z276" s="7">
        <f t="shared" si="27"/>
        <v>23461</v>
      </c>
      <c r="AA276" s="7">
        <f t="shared" si="28"/>
        <v>93023</v>
      </c>
    </row>
    <row r="277" spans="9:28" x14ac:dyDescent="0.2">
      <c r="I277">
        <f t="shared" si="24"/>
        <v>23</v>
      </c>
      <c r="O277" s="3"/>
      <c r="P277" s="6"/>
      <c r="Q277" s="7"/>
      <c r="R277" s="7"/>
      <c r="S277" s="7"/>
      <c r="T277">
        <v>276</v>
      </c>
      <c r="U277">
        <f>IF(比較1!$C$7&lt;system!I277,"",system!I277)</f>
        <v>23</v>
      </c>
      <c r="V277" s="3">
        <f t="shared" si="25"/>
        <v>50465</v>
      </c>
      <c r="W277" s="6">
        <f>IF(U277="","",VLOOKUP(U277,system!$A$2:$B$36,2,FALSE))</f>
        <v>1.8499999999999999E-2</v>
      </c>
      <c r="X277" s="7">
        <f t="shared" si="26"/>
        <v>15125192</v>
      </c>
      <c r="Y277" s="7">
        <f>IF(U277="","",VLOOKUP(U277,system!$L$2:$Q$36,6,FALSE))</f>
        <v>116484</v>
      </c>
      <c r="Z277" s="7">
        <f t="shared" si="27"/>
        <v>23318</v>
      </c>
      <c r="AA277" s="7">
        <f t="shared" si="28"/>
        <v>93166</v>
      </c>
    </row>
    <row r="278" spans="9:28" x14ac:dyDescent="0.2">
      <c r="I278">
        <f t="shared" si="24"/>
        <v>24</v>
      </c>
      <c r="O278" s="3"/>
      <c r="P278" s="6"/>
      <c r="Q278" s="7"/>
      <c r="R278" s="7"/>
      <c r="S278" s="7"/>
      <c r="T278">
        <v>277</v>
      </c>
      <c r="U278">
        <f>IF(比較1!$C$7&lt;system!I278,"",system!I278)</f>
        <v>24</v>
      </c>
      <c r="V278" s="3">
        <f t="shared" si="25"/>
        <v>50496</v>
      </c>
      <c r="W278" s="6">
        <f>IF(U278="","",VLOOKUP(U278,system!$A$2:$B$36,2,FALSE))</f>
        <v>1.8499999999999999E-2</v>
      </c>
      <c r="X278" s="7">
        <f t="shared" si="26"/>
        <v>15032026</v>
      </c>
      <c r="Y278" s="7">
        <f>IF(U278="","",VLOOKUP(U278,system!$L$2:$Q$36,6,FALSE))</f>
        <v>116484</v>
      </c>
      <c r="Z278" s="7">
        <f t="shared" si="27"/>
        <v>23174</v>
      </c>
      <c r="AA278" s="7">
        <f t="shared" si="28"/>
        <v>93310</v>
      </c>
      <c r="AB278">
        <f>IF(X278="","",ROUND(system!$AJ$5/100*X278,-2))</f>
        <v>82200</v>
      </c>
    </row>
    <row r="279" spans="9:28" x14ac:dyDescent="0.2">
      <c r="I279">
        <f t="shared" si="24"/>
        <v>24</v>
      </c>
      <c r="O279" s="3"/>
      <c r="P279" s="6"/>
      <c r="Q279" s="7"/>
      <c r="R279" s="7"/>
      <c r="S279" s="7"/>
      <c r="T279">
        <v>278</v>
      </c>
      <c r="U279">
        <f>IF(比較1!$C$7&lt;system!I279,"",system!I279)</f>
        <v>24</v>
      </c>
      <c r="V279" s="3">
        <f t="shared" si="25"/>
        <v>50526</v>
      </c>
      <c r="W279" s="6">
        <f>IF(U279="","",VLOOKUP(U279,system!$A$2:$B$36,2,FALSE))</f>
        <v>1.8499999999999999E-2</v>
      </c>
      <c r="X279" s="7">
        <f t="shared" si="26"/>
        <v>14938716</v>
      </c>
      <c r="Y279" s="7">
        <f>IF(U279="","",VLOOKUP(U279,system!$L$2:$Q$36,6,FALSE))</f>
        <v>116484</v>
      </c>
      <c r="Z279" s="7">
        <f t="shared" si="27"/>
        <v>23030</v>
      </c>
      <c r="AA279" s="7">
        <f t="shared" si="28"/>
        <v>93454</v>
      </c>
    </row>
    <row r="280" spans="9:28" x14ac:dyDescent="0.2">
      <c r="I280">
        <f t="shared" si="24"/>
        <v>24</v>
      </c>
      <c r="O280" s="3"/>
      <c r="P280" s="6"/>
      <c r="Q280" s="7"/>
      <c r="R280" s="7"/>
      <c r="S280" s="7"/>
      <c r="T280">
        <v>279</v>
      </c>
      <c r="U280">
        <f>IF(比較1!$C$7&lt;system!I280,"",system!I280)</f>
        <v>24</v>
      </c>
      <c r="V280" s="3">
        <f t="shared" si="25"/>
        <v>50557</v>
      </c>
      <c r="W280" s="6">
        <f>IF(U280="","",VLOOKUP(U280,system!$A$2:$B$36,2,FALSE))</f>
        <v>1.8499999999999999E-2</v>
      </c>
      <c r="X280" s="7">
        <f t="shared" si="26"/>
        <v>14845262</v>
      </c>
      <c r="Y280" s="7">
        <f>IF(U280="","",VLOOKUP(U280,system!$L$2:$Q$36,6,FALSE))</f>
        <v>116484</v>
      </c>
      <c r="Z280" s="7">
        <f t="shared" si="27"/>
        <v>22886</v>
      </c>
      <c r="AA280" s="7">
        <f t="shared" si="28"/>
        <v>93598</v>
      </c>
    </row>
    <row r="281" spans="9:28" x14ac:dyDescent="0.2">
      <c r="I281">
        <f t="shared" si="24"/>
        <v>24</v>
      </c>
      <c r="O281" s="3"/>
      <c r="P281" s="6"/>
      <c r="Q281" s="7"/>
      <c r="R281" s="7"/>
      <c r="S281" s="7"/>
      <c r="T281">
        <v>280</v>
      </c>
      <c r="U281">
        <f>IF(比較1!$C$7&lt;system!I281,"",system!I281)</f>
        <v>24</v>
      </c>
      <c r="V281" s="3">
        <f t="shared" si="25"/>
        <v>50587</v>
      </c>
      <c r="W281" s="6">
        <f>IF(U281="","",VLOOKUP(U281,system!$A$2:$B$36,2,FALSE))</f>
        <v>1.8499999999999999E-2</v>
      </c>
      <c r="X281" s="7">
        <f t="shared" si="26"/>
        <v>14751664</v>
      </c>
      <c r="Y281" s="7">
        <f>IF(U281="","",VLOOKUP(U281,system!$L$2:$Q$36,6,FALSE))</f>
        <v>116484</v>
      </c>
      <c r="Z281" s="7">
        <f t="shared" si="27"/>
        <v>22742</v>
      </c>
      <c r="AA281" s="7">
        <f t="shared" si="28"/>
        <v>93742</v>
      </c>
    </row>
    <row r="282" spans="9:28" x14ac:dyDescent="0.2">
      <c r="I282">
        <f t="shared" si="24"/>
        <v>24</v>
      </c>
      <c r="O282" s="3"/>
      <c r="P282" s="6"/>
      <c r="Q282" s="7"/>
      <c r="R282" s="7"/>
      <c r="S282" s="7"/>
      <c r="T282">
        <v>281</v>
      </c>
      <c r="U282">
        <f>IF(比較1!$C$7&lt;system!I282,"",system!I282)</f>
        <v>24</v>
      </c>
      <c r="V282" s="3">
        <f t="shared" si="25"/>
        <v>50618</v>
      </c>
      <c r="W282" s="6">
        <f>IF(U282="","",VLOOKUP(U282,system!$A$2:$B$36,2,FALSE))</f>
        <v>1.8499999999999999E-2</v>
      </c>
      <c r="X282" s="7">
        <f t="shared" si="26"/>
        <v>14657922</v>
      </c>
      <c r="Y282" s="7">
        <f>IF(U282="","",VLOOKUP(U282,system!$L$2:$Q$36,6,FALSE))</f>
        <v>116484</v>
      </c>
      <c r="Z282" s="7">
        <f t="shared" si="27"/>
        <v>22597</v>
      </c>
      <c r="AA282" s="7">
        <f t="shared" si="28"/>
        <v>93887</v>
      </c>
    </row>
    <row r="283" spans="9:28" x14ac:dyDescent="0.2">
      <c r="I283">
        <f t="shared" ref="I283:I346" si="29">I271+1</f>
        <v>24</v>
      </c>
      <c r="O283" s="3"/>
      <c r="P283" s="6"/>
      <c r="Q283" s="7"/>
      <c r="R283" s="7"/>
      <c r="S283" s="7"/>
      <c r="T283">
        <v>282</v>
      </c>
      <c r="U283">
        <f>IF(比較1!$C$7&lt;system!I283,"",system!I283)</f>
        <v>24</v>
      </c>
      <c r="V283" s="3">
        <f t="shared" si="25"/>
        <v>50649</v>
      </c>
      <c r="W283" s="6">
        <f>IF(U283="","",VLOOKUP(U283,system!$A$2:$B$36,2,FALSE))</f>
        <v>1.8499999999999999E-2</v>
      </c>
      <c r="X283" s="7">
        <f t="shared" si="26"/>
        <v>14564035</v>
      </c>
      <c r="Y283" s="7">
        <f>IF(U283="","",VLOOKUP(U283,system!$L$2:$Q$36,6,FALSE))</f>
        <v>116484</v>
      </c>
      <c r="Z283" s="7">
        <f t="shared" si="27"/>
        <v>22452</v>
      </c>
      <c r="AA283" s="7">
        <f t="shared" si="28"/>
        <v>94032</v>
      </c>
    </row>
    <row r="284" spans="9:28" x14ac:dyDescent="0.2">
      <c r="I284">
        <f t="shared" si="29"/>
        <v>24</v>
      </c>
      <c r="O284" s="3"/>
      <c r="P284" s="6"/>
      <c r="Q284" s="7"/>
      <c r="R284" s="7"/>
      <c r="S284" s="7"/>
      <c r="T284">
        <v>283</v>
      </c>
      <c r="U284">
        <f>IF(比較1!$C$7&lt;system!I284,"",system!I284)</f>
        <v>24</v>
      </c>
      <c r="V284" s="3">
        <f t="shared" si="25"/>
        <v>50679</v>
      </c>
      <c r="W284" s="6">
        <f>IF(U284="","",VLOOKUP(U284,system!$A$2:$B$36,2,FALSE))</f>
        <v>1.8499999999999999E-2</v>
      </c>
      <c r="X284" s="7">
        <f t="shared" si="26"/>
        <v>14470003</v>
      </c>
      <c r="Y284" s="7">
        <f>IF(U284="","",VLOOKUP(U284,system!$L$2:$Q$36,6,FALSE))</f>
        <v>116484</v>
      </c>
      <c r="Z284" s="7">
        <f t="shared" si="27"/>
        <v>22307</v>
      </c>
      <c r="AA284" s="7">
        <f t="shared" si="28"/>
        <v>94177</v>
      </c>
    </row>
    <row r="285" spans="9:28" x14ac:dyDescent="0.2">
      <c r="I285">
        <f t="shared" si="29"/>
        <v>24</v>
      </c>
      <c r="O285" s="3"/>
      <c r="P285" s="6"/>
      <c r="Q285" s="7"/>
      <c r="R285" s="7"/>
      <c r="S285" s="7"/>
      <c r="T285">
        <v>284</v>
      </c>
      <c r="U285">
        <f>IF(比較1!$C$7&lt;system!I285,"",system!I285)</f>
        <v>24</v>
      </c>
      <c r="V285" s="3">
        <f t="shared" si="25"/>
        <v>50710</v>
      </c>
      <c r="W285" s="6">
        <f>IF(U285="","",VLOOKUP(U285,system!$A$2:$B$36,2,FALSE))</f>
        <v>1.8499999999999999E-2</v>
      </c>
      <c r="X285" s="7">
        <f t="shared" si="26"/>
        <v>14375826</v>
      </c>
      <c r="Y285" s="7">
        <f>IF(U285="","",VLOOKUP(U285,system!$L$2:$Q$36,6,FALSE))</f>
        <v>116484</v>
      </c>
      <c r="Z285" s="7">
        <f t="shared" si="27"/>
        <v>22162</v>
      </c>
      <c r="AA285" s="7">
        <f t="shared" si="28"/>
        <v>94322</v>
      </c>
    </row>
    <row r="286" spans="9:28" x14ac:dyDescent="0.2">
      <c r="I286">
        <f t="shared" si="29"/>
        <v>24</v>
      </c>
      <c r="O286" s="3"/>
      <c r="P286" s="6"/>
      <c r="Q286" s="7"/>
      <c r="R286" s="7"/>
      <c r="S286" s="7"/>
      <c r="T286">
        <v>285</v>
      </c>
      <c r="U286">
        <f>IF(比較1!$C$7&lt;system!I286,"",system!I286)</f>
        <v>24</v>
      </c>
      <c r="V286" s="3">
        <f t="shared" si="25"/>
        <v>50740</v>
      </c>
      <c r="W286" s="6">
        <f>IF(U286="","",VLOOKUP(U286,system!$A$2:$B$36,2,FALSE))</f>
        <v>1.8499999999999999E-2</v>
      </c>
      <c r="X286" s="7">
        <f t="shared" si="26"/>
        <v>14281504</v>
      </c>
      <c r="Y286" s="7">
        <f>IF(U286="","",VLOOKUP(U286,system!$L$2:$Q$36,6,FALSE))</f>
        <v>116484</v>
      </c>
      <c r="Z286" s="7">
        <f t="shared" si="27"/>
        <v>22017</v>
      </c>
      <c r="AA286" s="7">
        <f t="shared" si="28"/>
        <v>94467</v>
      </c>
    </row>
    <row r="287" spans="9:28" x14ac:dyDescent="0.2">
      <c r="I287">
        <f t="shared" si="29"/>
        <v>24</v>
      </c>
      <c r="O287" s="3"/>
      <c r="P287" s="6"/>
      <c r="Q287" s="7"/>
      <c r="R287" s="7"/>
      <c r="S287" s="7"/>
      <c r="T287">
        <v>286</v>
      </c>
      <c r="U287">
        <f>IF(比較1!$C$7&lt;system!I287,"",system!I287)</f>
        <v>24</v>
      </c>
      <c r="V287" s="3">
        <f t="shared" si="25"/>
        <v>50771</v>
      </c>
      <c r="W287" s="6">
        <f>IF(U287="","",VLOOKUP(U287,system!$A$2:$B$36,2,FALSE))</f>
        <v>1.8499999999999999E-2</v>
      </c>
      <c r="X287" s="7">
        <f t="shared" si="26"/>
        <v>14187037</v>
      </c>
      <c r="Y287" s="7">
        <f>IF(U287="","",VLOOKUP(U287,system!$L$2:$Q$36,6,FALSE))</f>
        <v>116484</v>
      </c>
      <c r="Z287" s="7">
        <f t="shared" si="27"/>
        <v>21871</v>
      </c>
      <c r="AA287" s="7">
        <f t="shared" si="28"/>
        <v>94613</v>
      </c>
    </row>
    <row r="288" spans="9:28" x14ac:dyDescent="0.2">
      <c r="I288">
        <f t="shared" si="29"/>
        <v>24</v>
      </c>
      <c r="O288" s="3"/>
      <c r="P288" s="6"/>
      <c r="Q288" s="7"/>
      <c r="R288" s="7"/>
      <c r="S288" s="7"/>
      <c r="T288">
        <v>287</v>
      </c>
      <c r="U288">
        <f>IF(比較1!$C$7&lt;system!I288,"",system!I288)</f>
        <v>24</v>
      </c>
      <c r="V288" s="3">
        <f t="shared" si="25"/>
        <v>50802</v>
      </c>
      <c r="W288" s="6">
        <f>IF(U288="","",VLOOKUP(U288,system!$A$2:$B$36,2,FALSE))</f>
        <v>1.8499999999999999E-2</v>
      </c>
      <c r="X288" s="7">
        <f t="shared" si="26"/>
        <v>14092424</v>
      </c>
      <c r="Y288" s="7">
        <f>IF(U288="","",VLOOKUP(U288,system!$L$2:$Q$36,6,FALSE))</f>
        <v>116484</v>
      </c>
      <c r="Z288" s="7">
        <f t="shared" si="27"/>
        <v>21725</v>
      </c>
      <c r="AA288" s="7">
        <f t="shared" si="28"/>
        <v>94759</v>
      </c>
    </row>
    <row r="289" spans="9:28" x14ac:dyDescent="0.2">
      <c r="I289">
        <f t="shared" si="29"/>
        <v>24</v>
      </c>
      <c r="O289" s="3"/>
      <c r="P289" s="6"/>
      <c r="Q289" s="7"/>
      <c r="R289" s="7"/>
      <c r="S289" s="7"/>
      <c r="T289">
        <v>288</v>
      </c>
      <c r="U289">
        <f>IF(比較1!$C$7&lt;system!I289,"",system!I289)</f>
        <v>24</v>
      </c>
      <c r="V289" s="3">
        <f t="shared" si="25"/>
        <v>50830</v>
      </c>
      <c r="W289" s="6">
        <f>IF(U289="","",VLOOKUP(U289,system!$A$2:$B$36,2,FALSE))</f>
        <v>1.8499999999999999E-2</v>
      </c>
      <c r="X289" s="7">
        <f t="shared" si="26"/>
        <v>13997665</v>
      </c>
      <c r="Y289" s="7">
        <f>IF(U289="","",VLOOKUP(U289,system!$L$2:$Q$36,6,FALSE))</f>
        <v>116484</v>
      </c>
      <c r="Z289" s="7">
        <f t="shared" si="27"/>
        <v>21579</v>
      </c>
      <c r="AA289" s="7">
        <f t="shared" si="28"/>
        <v>94905</v>
      </c>
    </row>
    <row r="290" spans="9:28" x14ac:dyDescent="0.2">
      <c r="I290">
        <f t="shared" si="29"/>
        <v>25</v>
      </c>
      <c r="O290" s="3"/>
      <c r="P290" s="6"/>
      <c r="Q290" s="7"/>
      <c r="R290" s="7"/>
      <c r="S290" s="7"/>
      <c r="T290">
        <v>289</v>
      </c>
      <c r="U290">
        <f>IF(比較1!$C$7&lt;system!I290,"",system!I290)</f>
        <v>25</v>
      </c>
      <c r="V290" s="3">
        <f t="shared" si="25"/>
        <v>50861</v>
      </c>
      <c r="W290" s="6">
        <f>IF(U290="","",VLOOKUP(U290,system!$A$2:$B$36,2,FALSE))</f>
        <v>1.8499999999999999E-2</v>
      </c>
      <c r="X290" s="7">
        <f t="shared" si="26"/>
        <v>13902760</v>
      </c>
      <c r="Y290" s="7">
        <f>IF(U290="","",VLOOKUP(U290,system!$L$2:$Q$36,6,FALSE))</f>
        <v>116484</v>
      </c>
      <c r="Z290" s="7">
        <f t="shared" si="27"/>
        <v>21433</v>
      </c>
      <c r="AA290" s="7">
        <f t="shared" si="28"/>
        <v>95051</v>
      </c>
      <c r="AB290">
        <f>IF(X290="","",ROUND(system!$AJ$5/100*X290,-2))</f>
        <v>76000</v>
      </c>
    </row>
    <row r="291" spans="9:28" x14ac:dyDescent="0.2">
      <c r="I291">
        <f t="shared" si="29"/>
        <v>25</v>
      </c>
      <c r="O291" s="3"/>
      <c r="P291" s="6"/>
      <c r="Q291" s="7"/>
      <c r="R291" s="7"/>
      <c r="S291" s="7"/>
      <c r="T291">
        <v>290</v>
      </c>
      <c r="U291">
        <f>IF(比較1!$C$7&lt;system!I291,"",system!I291)</f>
        <v>25</v>
      </c>
      <c r="V291" s="3">
        <f t="shared" si="25"/>
        <v>50891</v>
      </c>
      <c r="W291" s="6">
        <f>IF(U291="","",VLOOKUP(U291,system!$A$2:$B$36,2,FALSE))</f>
        <v>1.8499999999999999E-2</v>
      </c>
      <c r="X291" s="7">
        <f t="shared" si="26"/>
        <v>13807709</v>
      </c>
      <c r="Y291" s="7">
        <f>IF(U291="","",VLOOKUP(U291,system!$L$2:$Q$36,6,FALSE))</f>
        <v>116484</v>
      </c>
      <c r="Z291" s="7">
        <f t="shared" si="27"/>
        <v>21286</v>
      </c>
      <c r="AA291" s="7">
        <f t="shared" si="28"/>
        <v>95198</v>
      </c>
    </row>
    <row r="292" spans="9:28" x14ac:dyDescent="0.2">
      <c r="I292">
        <f t="shared" si="29"/>
        <v>25</v>
      </c>
      <c r="O292" s="3"/>
      <c r="P292" s="6"/>
      <c r="Q292" s="7"/>
      <c r="R292" s="7"/>
      <c r="S292" s="7"/>
      <c r="T292">
        <v>291</v>
      </c>
      <c r="U292">
        <f>IF(比較1!$C$7&lt;system!I292,"",system!I292)</f>
        <v>25</v>
      </c>
      <c r="V292" s="3">
        <f t="shared" si="25"/>
        <v>50922</v>
      </c>
      <c r="W292" s="6">
        <f>IF(U292="","",VLOOKUP(U292,system!$A$2:$B$36,2,FALSE))</f>
        <v>1.8499999999999999E-2</v>
      </c>
      <c r="X292" s="7">
        <f t="shared" si="26"/>
        <v>13712511</v>
      </c>
      <c r="Y292" s="7">
        <f>IF(U292="","",VLOOKUP(U292,system!$L$2:$Q$36,6,FALSE))</f>
        <v>116484</v>
      </c>
      <c r="Z292" s="7">
        <f t="shared" si="27"/>
        <v>21140</v>
      </c>
      <c r="AA292" s="7">
        <f t="shared" si="28"/>
        <v>95344</v>
      </c>
    </row>
    <row r="293" spans="9:28" x14ac:dyDescent="0.2">
      <c r="I293">
        <f t="shared" si="29"/>
        <v>25</v>
      </c>
      <c r="O293" s="3"/>
      <c r="P293" s="6"/>
      <c r="Q293" s="7"/>
      <c r="R293" s="7"/>
      <c r="S293" s="7"/>
      <c r="T293">
        <v>292</v>
      </c>
      <c r="U293">
        <f>IF(比較1!$C$7&lt;system!I293,"",system!I293)</f>
        <v>25</v>
      </c>
      <c r="V293" s="3">
        <f t="shared" si="25"/>
        <v>50952</v>
      </c>
      <c r="W293" s="6">
        <f>IF(U293="","",VLOOKUP(U293,system!$A$2:$B$36,2,FALSE))</f>
        <v>1.8499999999999999E-2</v>
      </c>
      <c r="X293" s="7">
        <f t="shared" si="26"/>
        <v>13617167</v>
      </c>
      <c r="Y293" s="7">
        <f>IF(U293="","",VLOOKUP(U293,system!$L$2:$Q$36,6,FALSE))</f>
        <v>116484</v>
      </c>
      <c r="Z293" s="7">
        <f t="shared" si="27"/>
        <v>20993</v>
      </c>
      <c r="AA293" s="7">
        <f t="shared" si="28"/>
        <v>95491</v>
      </c>
    </row>
    <row r="294" spans="9:28" x14ac:dyDescent="0.2">
      <c r="I294">
        <f t="shared" si="29"/>
        <v>25</v>
      </c>
      <c r="O294" s="3"/>
      <c r="P294" s="6"/>
      <c r="Q294" s="7"/>
      <c r="R294" s="7"/>
      <c r="S294" s="7"/>
      <c r="T294">
        <v>293</v>
      </c>
      <c r="U294">
        <f>IF(比較1!$C$7&lt;system!I294,"",system!I294)</f>
        <v>25</v>
      </c>
      <c r="V294" s="3">
        <f t="shared" si="25"/>
        <v>50983</v>
      </c>
      <c r="W294" s="6">
        <f>IF(U294="","",VLOOKUP(U294,system!$A$2:$B$36,2,FALSE))</f>
        <v>1.8499999999999999E-2</v>
      </c>
      <c r="X294" s="7">
        <f t="shared" si="26"/>
        <v>13521676</v>
      </c>
      <c r="Y294" s="7">
        <f>IF(U294="","",VLOOKUP(U294,system!$L$2:$Q$36,6,FALSE))</f>
        <v>116484</v>
      </c>
      <c r="Z294" s="7">
        <f t="shared" si="27"/>
        <v>20845</v>
      </c>
      <c r="AA294" s="7">
        <f t="shared" si="28"/>
        <v>95639</v>
      </c>
    </row>
    <row r="295" spans="9:28" x14ac:dyDescent="0.2">
      <c r="I295">
        <f t="shared" si="29"/>
        <v>25</v>
      </c>
      <c r="O295" s="3"/>
      <c r="P295" s="6"/>
      <c r="Q295" s="7"/>
      <c r="R295" s="7"/>
      <c r="S295" s="7"/>
      <c r="T295">
        <v>294</v>
      </c>
      <c r="U295">
        <f>IF(比較1!$C$7&lt;system!I295,"",system!I295)</f>
        <v>25</v>
      </c>
      <c r="V295" s="3">
        <f t="shared" si="25"/>
        <v>51014</v>
      </c>
      <c r="W295" s="6">
        <f>IF(U295="","",VLOOKUP(U295,system!$A$2:$B$36,2,FALSE))</f>
        <v>1.8499999999999999E-2</v>
      </c>
      <c r="X295" s="7">
        <f t="shared" si="26"/>
        <v>13426037</v>
      </c>
      <c r="Y295" s="7">
        <f>IF(U295="","",VLOOKUP(U295,system!$L$2:$Q$36,6,FALSE))</f>
        <v>116484</v>
      </c>
      <c r="Z295" s="7">
        <f t="shared" si="27"/>
        <v>20698</v>
      </c>
      <c r="AA295" s="7">
        <f t="shared" si="28"/>
        <v>95786</v>
      </c>
    </row>
    <row r="296" spans="9:28" x14ac:dyDescent="0.2">
      <c r="I296">
        <f t="shared" si="29"/>
        <v>25</v>
      </c>
      <c r="O296" s="3"/>
      <c r="P296" s="6"/>
      <c r="Q296" s="7"/>
      <c r="R296" s="7"/>
      <c r="S296" s="7"/>
      <c r="T296">
        <v>295</v>
      </c>
      <c r="U296">
        <f>IF(比較1!$C$7&lt;system!I296,"",system!I296)</f>
        <v>25</v>
      </c>
      <c r="V296" s="3">
        <f t="shared" si="25"/>
        <v>51044</v>
      </c>
      <c r="W296" s="6">
        <f>IF(U296="","",VLOOKUP(U296,system!$A$2:$B$36,2,FALSE))</f>
        <v>1.8499999999999999E-2</v>
      </c>
      <c r="X296" s="7">
        <f t="shared" si="26"/>
        <v>13330251</v>
      </c>
      <c r="Y296" s="7">
        <f>IF(U296="","",VLOOKUP(U296,system!$L$2:$Q$36,6,FALSE))</f>
        <v>116484</v>
      </c>
      <c r="Z296" s="7">
        <f t="shared" si="27"/>
        <v>20550</v>
      </c>
      <c r="AA296" s="7">
        <f t="shared" si="28"/>
        <v>95934</v>
      </c>
    </row>
    <row r="297" spans="9:28" x14ac:dyDescent="0.2">
      <c r="I297">
        <f t="shared" si="29"/>
        <v>25</v>
      </c>
      <c r="O297" s="3"/>
      <c r="P297" s="6"/>
      <c r="Q297" s="7"/>
      <c r="R297" s="7"/>
      <c r="S297" s="7"/>
      <c r="T297">
        <v>296</v>
      </c>
      <c r="U297">
        <f>IF(比較1!$C$7&lt;system!I297,"",system!I297)</f>
        <v>25</v>
      </c>
      <c r="V297" s="3">
        <f t="shared" si="25"/>
        <v>51075</v>
      </c>
      <c r="W297" s="6">
        <f>IF(U297="","",VLOOKUP(U297,system!$A$2:$B$36,2,FALSE))</f>
        <v>1.8499999999999999E-2</v>
      </c>
      <c r="X297" s="7">
        <f t="shared" si="26"/>
        <v>13234317</v>
      </c>
      <c r="Y297" s="7">
        <f>IF(U297="","",VLOOKUP(U297,system!$L$2:$Q$36,6,FALSE))</f>
        <v>116484</v>
      </c>
      <c r="Z297" s="7">
        <f t="shared" si="27"/>
        <v>20402</v>
      </c>
      <c r="AA297" s="7">
        <f t="shared" si="28"/>
        <v>96082</v>
      </c>
    </row>
    <row r="298" spans="9:28" x14ac:dyDescent="0.2">
      <c r="I298">
        <f t="shared" si="29"/>
        <v>25</v>
      </c>
      <c r="O298" s="3"/>
      <c r="P298" s="6"/>
      <c r="Q298" s="7"/>
      <c r="R298" s="7"/>
      <c r="S298" s="7"/>
      <c r="T298">
        <v>297</v>
      </c>
      <c r="U298">
        <f>IF(比較1!$C$7&lt;system!I298,"",system!I298)</f>
        <v>25</v>
      </c>
      <c r="V298" s="3">
        <f t="shared" si="25"/>
        <v>51105</v>
      </c>
      <c r="W298" s="6">
        <f>IF(U298="","",VLOOKUP(U298,system!$A$2:$B$36,2,FALSE))</f>
        <v>1.8499999999999999E-2</v>
      </c>
      <c r="X298" s="7">
        <f t="shared" si="26"/>
        <v>13138235</v>
      </c>
      <c r="Y298" s="7">
        <f>IF(U298="","",VLOOKUP(U298,system!$L$2:$Q$36,6,FALSE))</f>
        <v>116484</v>
      </c>
      <c r="Z298" s="7">
        <f t="shared" si="27"/>
        <v>20254</v>
      </c>
      <c r="AA298" s="7">
        <f t="shared" si="28"/>
        <v>96230</v>
      </c>
    </row>
    <row r="299" spans="9:28" x14ac:dyDescent="0.2">
      <c r="I299">
        <f t="shared" si="29"/>
        <v>25</v>
      </c>
      <c r="O299" s="3"/>
      <c r="P299" s="6"/>
      <c r="Q299" s="7"/>
      <c r="R299" s="7"/>
      <c r="S299" s="7"/>
      <c r="T299">
        <v>298</v>
      </c>
      <c r="U299">
        <f>IF(比較1!$C$7&lt;system!I299,"",system!I299)</f>
        <v>25</v>
      </c>
      <c r="V299" s="3">
        <f t="shared" si="25"/>
        <v>51136</v>
      </c>
      <c r="W299" s="6">
        <f>IF(U299="","",VLOOKUP(U299,system!$A$2:$B$36,2,FALSE))</f>
        <v>1.8499999999999999E-2</v>
      </c>
      <c r="X299" s="7">
        <f t="shared" si="26"/>
        <v>13042005</v>
      </c>
      <c r="Y299" s="7">
        <f>IF(U299="","",VLOOKUP(U299,system!$L$2:$Q$36,6,FALSE))</f>
        <v>116484</v>
      </c>
      <c r="Z299" s="7">
        <f t="shared" si="27"/>
        <v>20106</v>
      </c>
      <c r="AA299" s="7">
        <f t="shared" si="28"/>
        <v>96378</v>
      </c>
    </row>
    <row r="300" spans="9:28" x14ac:dyDescent="0.2">
      <c r="I300">
        <f t="shared" si="29"/>
        <v>25</v>
      </c>
      <c r="O300" s="3"/>
      <c r="P300" s="6"/>
      <c r="Q300" s="7"/>
      <c r="R300" s="7"/>
      <c r="S300" s="7"/>
      <c r="T300">
        <v>299</v>
      </c>
      <c r="U300">
        <f>IF(比較1!$C$7&lt;system!I300,"",system!I300)</f>
        <v>25</v>
      </c>
      <c r="V300" s="3">
        <f t="shared" si="25"/>
        <v>51167</v>
      </c>
      <c r="W300" s="6">
        <f>IF(U300="","",VLOOKUP(U300,system!$A$2:$B$36,2,FALSE))</f>
        <v>1.8499999999999999E-2</v>
      </c>
      <c r="X300" s="7">
        <f t="shared" si="26"/>
        <v>12945627</v>
      </c>
      <c r="Y300" s="7">
        <f>IF(U300="","",VLOOKUP(U300,system!$L$2:$Q$36,6,FALSE))</f>
        <v>116484</v>
      </c>
      <c r="Z300" s="7">
        <f t="shared" si="27"/>
        <v>19957</v>
      </c>
      <c r="AA300" s="7">
        <f t="shared" si="28"/>
        <v>96527</v>
      </c>
    </row>
    <row r="301" spans="9:28" x14ac:dyDescent="0.2">
      <c r="I301">
        <f t="shared" si="29"/>
        <v>25</v>
      </c>
      <c r="O301" s="3"/>
      <c r="P301" s="6"/>
      <c r="Q301" s="7"/>
      <c r="R301" s="7"/>
      <c r="S301" s="7"/>
      <c r="T301">
        <v>300</v>
      </c>
      <c r="U301">
        <f>IF(比較1!$C$7&lt;system!I301,"",system!I301)</f>
        <v>25</v>
      </c>
      <c r="V301" s="3">
        <f t="shared" si="25"/>
        <v>51196</v>
      </c>
      <c r="W301" s="6">
        <f>IF(U301="","",VLOOKUP(U301,system!$A$2:$B$36,2,FALSE))</f>
        <v>1.8499999999999999E-2</v>
      </c>
      <c r="X301" s="7">
        <f t="shared" si="26"/>
        <v>12849100</v>
      </c>
      <c r="Y301" s="7">
        <f>IF(U301="","",VLOOKUP(U301,system!$L$2:$Q$36,6,FALSE))</f>
        <v>116484</v>
      </c>
      <c r="Z301" s="7">
        <f t="shared" si="27"/>
        <v>19809</v>
      </c>
      <c r="AA301" s="7">
        <f t="shared" si="28"/>
        <v>96675</v>
      </c>
    </row>
    <row r="302" spans="9:28" x14ac:dyDescent="0.2">
      <c r="I302">
        <f t="shared" si="29"/>
        <v>26</v>
      </c>
      <c r="O302" s="3"/>
      <c r="P302" s="6"/>
      <c r="Q302" s="7"/>
      <c r="R302" s="7"/>
      <c r="S302" s="7"/>
      <c r="T302">
        <v>301</v>
      </c>
      <c r="U302">
        <f>IF(比較1!$C$7&lt;system!I302,"",system!I302)</f>
        <v>26</v>
      </c>
      <c r="V302" s="3">
        <f t="shared" si="25"/>
        <v>51227</v>
      </c>
      <c r="W302" s="6">
        <f>IF(U302="","",VLOOKUP(U302,system!$A$2:$B$36,2,FALSE))</f>
        <v>1.8499999999999999E-2</v>
      </c>
      <c r="X302" s="7">
        <f t="shared" si="26"/>
        <v>12752425</v>
      </c>
      <c r="Y302" s="7">
        <f>IF(U302="","",VLOOKUP(U302,system!$L$2:$Q$36,6,FALSE))</f>
        <v>116484</v>
      </c>
      <c r="Z302" s="7">
        <f t="shared" si="27"/>
        <v>19659</v>
      </c>
      <c r="AA302" s="7">
        <f t="shared" si="28"/>
        <v>96825</v>
      </c>
      <c r="AB302">
        <f>IF(X302="","",ROUND(system!$AJ$5/100*X302,-2))</f>
        <v>69800</v>
      </c>
    </row>
    <row r="303" spans="9:28" x14ac:dyDescent="0.2">
      <c r="I303">
        <f t="shared" si="29"/>
        <v>26</v>
      </c>
      <c r="O303" s="3"/>
      <c r="P303" s="6"/>
      <c r="Q303" s="7"/>
      <c r="R303" s="7"/>
      <c r="S303" s="7"/>
      <c r="T303">
        <v>302</v>
      </c>
      <c r="U303">
        <f>IF(比較1!$C$7&lt;system!I303,"",system!I303)</f>
        <v>26</v>
      </c>
      <c r="V303" s="3">
        <f t="shared" si="25"/>
        <v>51257</v>
      </c>
      <c r="W303" s="6">
        <f>IF(U303="","",VLOOKUP(U303,system!$A$2:$B$36,2,FALSE))</f>
        <v>1.8499999999999999E-2</v>
      </c>
      <c r="X303" s="7">
        <f t="shared" si="26"/>
        <v>12655600</v>
      </c>
      <c r="Y303" s="7">
        <f>IF(U303="","",VLOOKUP(U303,system!$L$2:$Q$36,6,FALSE))</f>
        <v>116484</v>
      </c>
      <c r="Z303" s="7">
        <f t="shared" si="27"/>
        <v>19510</v>
      </c>
      <c r="AA303" s="7">
        <f t="shared" si="28"/>
        <v>96974</v>
      </c>
    </row>
    <row r="304" spans="9:28" x14ac:dyDescent="0.2">
      <c r="I304">
        <f t="shared" si="29"/>
        <v>26</v>
      </c>
      <c r="O304" s="3"/>
      <c r="P304" s="6"/>
      <c r="Q304" s="7"/>
      <c r="R304" s="7"/>
      <c r="S304" s="7"/>
      <c r="T304">
        <v>303</v>
      </c>
      <c r="U304">
        <f>IF(比較1!$C$7&lt;system!I304,"",system!I304)</f>
        <v>26</v>
      </c>
      <c r="V304" s="3">
        <f t="shared" si="25"/>
        <v>51288</v>
      </c>
      <c r="W304" s="6">
        <f>IF(U304="","",VLOOKUP(U304,system!$A$2:$B$36,2,FALSE))</f>
        <v>1.8499999999999999E-2</v>
      </c>
      <c r="X304" s="7">
        <f t="shared" si="26"/>
        <v>12558626</v>
      </c>
      <c r="Y304" s="7">
        <f>IF(U304="","",VLOOKUP(U304,system!$L$2:$Q$36,6,FALSE))</f>
        <v>116484</v>
      </c>
      <c r="Z304" s="7">
        <f t="shared" si="27"/>
        <v>19361</v>
      </c>
      <c r="AA304" s="7">
        <f t="shared" si="28"/>
        <v>97123</v>
      </c>
    </row>
    <row r="305" spans="9:28" x14ac:dyDescent="0.2">
      <c r="I305">
        <f t="shared" si="29"/>
        <v>26</v>
      </c>
      <c r="O305" s="3"/>
      <c r="P305" s="6"/>
      <c r="Q305" s="7"/>
      <c r="R305" s="7"/>
      <c r="S305" s="7"/>
      <c r="T305">
        <v>304</v>
      </c>
      <c r="U305">
        <f>IF(比較1!$C$7&lt;system!I305,"",system!I305)</f>
        <v>26</v>
      </c>
      <c r="V305" s="3">
        <f t="shared" si="25"/>
        <v>51318</v>
      </c>
      <c r="W305" s="6">
        <f>IF(U305="","",VLOOKUP(U305,system!$A$2:$B$36,2,FALSE))</f>
        <v>1.8499999999999999E-2</v>
      </c>
      <c r="X305" s="7">
        <f t="shared" si="26"/>
        <v>12461503</v>
      </c>
      <c r="Y305" s="7">
        <f>IF(U305="","",VLOOKUP(U305,system!$L$2:$Q$36,6,FALSE))</f>
        <v>116484</v>
      </c>
      <c r="Z305" s="7">
        <f t="shared" si="27"/>
        <v>19211</v>
      </c>
      <c r="AA305" s="7">
        <f t="shared" si="28"/>
        <v>97273</v>
      </c>
    </row>
    <row r="306" spans="9:28" x14ac:dyDescent="0.2">
      <c r="I306">
        <f t="shared" si="29"/>
        <v>26</v>
      </c>
      <c r="O306" s="3"/>
      <c r="P306" s="6"/>
      <c r="Q306" s="7"/>
      <c r="R306" s="7"/>
      <c r="S306" s="7"/>
      <c r="T306">
        <v>305</v>
      </c>
      <c r="U306">
        <f>IF(比較1!$C$7&lt;system!I306,"",system!I306)</f>
        <v>26</v>
      </c>
      <c r="V306" s="3">
        <f t="shared" si="25"/>
        <v>51349</v>
      </c>
      <c r="W306" s="6">
        <f>IF(U306="","",VLOOKUP(U306,system!$A$2:$B$36,2,FALSE))</f>
        <v>1.8499999999999999E-2</v>
      </c>
      <c r="X306" s="7">
        <f t="shared" si="26"/>
        <v>12364230</v>
      </c>
      <c r="Y306" s="7">
        <f>IF(U306="","",VLOOKUP(U306,system!$L$2:$Q$36,6,FALSE))</f>
        <v>116484</v>
      </c>
      <c r="Z306" s="7">
        <f t="shared" si="27"/>
        <v>19061</v>
      </c>
      <c r="AA306" s="7">
        <f t="shared" si="28"/>
        <v>97423</v>
      </c>
    </row>
    <row r="307" spans="9:28" x14ac:dyDescent="0.2">
      <c r="I307">
        <f t="shared" si="29"/>
        <v>26</v>
      </c>
      <c r="O307" s="3"/>
      <c r="P307" s="6"/>
      <c r="Q307" s="7"/>
      <c r="R307" s="7"/>
      <c r="S307" s="7"/>
      <c r="T307">
        <v>306</v>
      </c>
      <c r="U307">
        <f>IF(比較1!$C$7&lt;system!I307,"",system!I307)</f>
        <v>26</v>
      </c>
      <c r="V307" s="3">
        <f t="shared" si="25"/>
        <v>51380</v>
      </c>
      <c r="W307" s="6">
        <f>IF(U307="","",VLOOKUP(U307,system!$A$2:$B$36,2,FALSE))</f>
        <v>1.8499999999999999E-2</v>
      </c>
      <c r="X307" s="7">
        <f t="shared" si="26"/>
        <v>12266807</v>
      </c>
      <c r="Y307" s="7">
        <f>IF(U307="","",VLOOKUP(U307,system!$L$2:$Q$36,6,FALSE))</f>
        <v>116484</v>
      </c>
      <c r="Z307" s="7">
        <f t="shared" si="27"/>
        <v>18911</v>
      </c>
      <c r="AA307" s="7">
        <f t="shared" si="28"/>
        <v>97573</v>
      </c>
    </row>
    <row r="308" spans="9:28" x14ac:dyDescent="0.2">
      <c r="I308">
        <f t="shared" si="29"/>
        <v>26</v>
      </c>
      <c r="O308" s="3"/>
      <c r="P308" s="6"/>
      <c r="Q308" s="7"/>
      <c r="R308" s="7"/>
      <c r="S308" s="7"/>
      <c r="T308">
        <v>307</v>
      </c>
      <c r="U308">
        <f>IF(比較1!$C$7&lt;system!I308,"",system!I308)</f>
        <v>26</v>
      </c>
      <c r="V308" s="3">
        <f t="shared" si="25"/>
        <v>51410</v>
      </c>
      <c r="W308" s="6">
        <f>IF(U308="","",VLOOKUP(U308,system!$A$2:$B$36,2,FALSE))</f>
        <v>1.8499999999999999E-2</v>
      </c>
      <c r="X308" s="7">
        <f t="shared" si="26"/>
        <v>12169234</v>
      </c>
      <c r="Y308" s="7">
        <f>IF(U308="","",VLOOKUP(U308,system!$L$2:$Q$36,6,FALSE))</f>
        <v>116484</v>
      </c>
      <c r="Z308" s="7">
        <f t="shared" si="27"/>
        <v>18760</v>
      </c>
      <c r="AA308" s="7">
        <f t="shared" si="28"/>
        <v>97724</v>
      </c>
    </row>
    <row r="309" spans="9:28" x14ac:dyDescent="0.2">
      <c r="I309">
        <f t="shared" si="29"/>
        <v>26</v>
      </c>
      <c r="O309" s="3"/>
      <c r="P309" s="6"/>
      <c r="Q309" s="7"/>
      <c r="R309" s="7"/>
      <c r="S309" s="7"/>
      <c r="T309">
        <v>308</v>
      </c>
      <c r="U309">
        <f>IF(比較1!$C$7&lt;system!I309,"",system!I309)</f>
        <v>26</v>
      </c>
      <c r="V309" s="3">
        <f t="shared" si="25"/>
        <v>51441</v>
      </c>
      <c r="W309" s="6">
        <f>IF(U309="","",VLOOKUP(U309,system!$A$2:$B$36,2,FALSE))</f>
        <v>1.8499999999999999E-2</v>
      </c>
      <c r="X309" s="7">
        <f t="shared" si="26"/>
        <v>12071510</v>
      </c>
      <c r="Y309" s="7">
        <f>IF(U309="","",VLOOKUP(U309,system!$L$2:$Q$36,6,FALSE))</f>
        <v>116484</v>
      </c>
      <c r="Z309" s="7">
        <f t="shared" si="27"/>
        <v>18610</v>
      </c>
      <c r="AA309" s="7">
        <f t="shared" si="28"/>
        <v>97874</v>
      </c>
    </row>
    <row r="310" spans="9:28" x14ac:dyDescent="0.2">
      <c r="I310">
        <f t="shared" si="29"/>
        <v>26</v>
      </c>
      <c r="O310" s="3"/>
      <c r="P310" s="6"/>
      <c r="Q310" s="7"/>
      <c r="R310" s="7"/>
      <c r="S310" s="7"/>
      <c r="T310">
        <v>309</v>
      </c>
      <c r="U310">
        <f>IF(比較1!$C$7&lt;system!I310,"",system!I310)</f>
        <v>26</v>
      </c>
      <c r="V310" s="3">
        <f t="shared" si="25"/>
        <v>51471</v>
      </c>
      <c r="W310" s="6">
        <f>IF(U310="","",VLOOKUP(U310,system!$A$2:$B$36,2,FALSE))</f>
        <v>1.8499999999999999E-2</v>
      </c>
      <c r="X310" s="7">
        <f t="shared" si="26"/>
        <v>11973636</v>
      </c>
      <c r="Y310" s="7">
        <f>IF(U310="","",VLOOKUP(U310,system!$L$2:$Q$36,6,FALSE))</f>
        <v>116484</v>
      </c>
      <c r="Z310" s="7">
        <f t="shared" si="27"/>
        <v>18459</v>
      </c>
      <c r="AA310" s="7">
        <f t="shared" si="28"/>
        <v>98025</v>
      </c>
    </row>
    <row r="311" spans="9:28" x14ac:dyDescent="0.2">
      <c r="I311">
        <f t="shared" si="29"/>
        <v>26</v>
      </c>
      <c r="O311" s="3"/>
      <c r="P311" s="6"/>
      <c r="Q311" s="7"/>
      <c r="R311" s="7"/>
      <c r="S311" s="7"/>
      <c r="T311">
        <v>310</v>
      </c>
      <c r="U311">
        <f>IF(比較1!$C$7&lt;system!I311,"",system!I311)</f>
        <v>26</v>
      </c>
      <c r="V311" s="3">
        <f t="shared" si="25"/>
        <v>51502</v>
      </c>
      <c r="W311" s="6">
        <f>IF(U311="","",VLOOKUP(U311,system!$A$2:$B$36,2,FALSE))</f>
        <v>1.8499999999999999E-2</v>
      </c>
      <c r="X311" s="7">
        <f t="shared" si="26"/>
        <v>11875611</v>
      </c>
      <c r="Y311" s="7">
        <f>IF(U311="","",VLOOKUP(U311,system!$L$2:$Q$36,6,FALSE))</f>
        <v>116484</v>
      </c>
      <c r="Z311" s="7">
        <f t="shared" si="27"/>
        <v>18308</v>
      </c>
      <c r="AA311" s="7">
        <f t="shared" si="28"/>
        <v>98176</v>
      </c>
    </row>
    <row r="312" spans="9:28" x14ac:dyDescent="0.2">
      <c r="I312">
        <f t="shared" si="29"/>
        <v>26</v>
      </c>
      <c r="O312" s="3"/>
      <c r="P312" s="6"/>
      <c r="Q312" s="7"/>
      <c r="R312" s="7"/>
      <c r="S312" s="7"/>
      <c r="T312">
        <v>311</v>
      </c>
      <c r="U312">
        <f>IF(比較1!$C$7&lt;system!I312,"",system!I312)</f>
        <v>26</v>
      </c>
      <c r="V312" s="3">
        <f t="shared" si="25"/>
        <v>51533</v>
      </c>
      <c r="W312" s="6">
        <f>IF(U312="","",VLOOKUP(U312,system!$A$2:$B$36,2,FALSE))</f>
        <v>1.8499999999999999E-2</v>
      </c>
      <c r="X312" s="7">
        <f t="shared" si="26"/>
        <v>11777435</v>
      </c>
      <c r="Y312" s="7">
        <f>IF(U312="","",VLOOKUP(U312,system!$L$2:$Q$36,6,FALSE))</f>
        <v>116484</v>
      </c>
      <c r="Z312" s="7">
        <f t="shared" si="27"/>
        <v>18156</v>
      </c>
      <c r="AA312" s="7">
        <f t="shared" si="28"/>
        <v>98328</v>
      </c>
    </row>
    <row r="313" spans="9:28" x14ac:dyDescent="0.2">
      <c r="I313">
        <f t="shared" si="29"/>
        <v>26</v>
      </c>
      <c r="O313" s="3"/>
      <c r="P313" s="6"/>
      <c r="Q313" s="7"/>
      <c r="R313" s="7"/>
      <c r="S313" s="7"/>
      <c r="T313">
        <v>312</v>
      </c>
      <c r="U313">
        <f>IF(比較1!$C$7&lt;system!I313,"",system!I313)</f>
        <v>26</v>
      </c>
      <c r="V313" s="3">
        <f t="shared" si="25"/>
        <v>51561</v>
      </c>
      <c r="W313" s="6">
        <f>IF(U313="","",VLOOKUP(U313,system!$A$2:$B$36,2,FALSE))</f>
        <v>1.8499999999999999E-2</v>
      </c>
      <c r="X313" s="7">
        <f t="shared" si="26"/>
        <v>11679107</v>
      </c>
      <c r="Y313" s="7">
        <f>IF(U313="","",VLOOKUP(U313,system!$L$2:$Q$36,6,FALSE))</f>
        <v>116484</v>
      </c>
      <c r="Z313" s="7">
        <f t="shared" si="27"/>
        <v>18005</v>
      </c>
      <c r="AA313" s="7">
        <f t="shared" si="28"/>
        <v>98479</v>
      </c>
    </row>
    <row r="314" spans="9:28" x14ac:dyDescent="0.2">
      <c r="I314">
        <f t="shared" si="29"/>
        <v>27</v>
      </c>
      <c r="O314" s="3"/>
      <c r="P314" s="6"/>
      <c r="Q314" s="7"/>
      <c r="R314" s="7"/>
      <c r="S314" s="7"/>
      <c r="T314">
        <v>313</v>
      </c>
      <c r="U314">
        <f>IF(比較1!$C$7&lt;system!I314,"",system!I314)</f>
        <v>27</v>
      </c>
      <c r="V314" s="3">
        <f t="shared" si="25"/>
        <v>51592</v>
      </c>
      <c r="W314" s="6">
        <f>IF(U314="","",VLOOKUP(U314,system!$A$2:$B$36,2,FALSE))</f>
        <v>1.8499999999999999E-2</v>
      </c>
      <c r="X314" s="7">
        <f t="shared" si="26"/>
        <v>11580628</v>
      </c>
      <c r="Y314" s="7">
        <f>IF(U314="","",VLOOKUP(U314,system!$L$2:$Q$36,6,FALSE))</f>
        <v>116484</v>
      </c>
      <c r="Z314" s="7">
        <f t="shared" si="27"/>
        <v>17853</v>
      </c>
      <c r="AA314" s="7">
        <f t="shared" si="28"/>
        <v>98631</v>
      </c>
      <c r="AB314">
        <f>IF(X314="","",ROUND(system!$AJ$5/100*X314,-2))</f>
        <v>63300</v>
      </c>
    </row>
    <row r="315" spans="9:28" x14ac:dyDescent="0.2">
      <c r="I315">
        <f t="shared" si="29"/>
        <v>27</v>
      </c>
      <c r="O315" s="3"/>
      <c r="P315" s="6"/>
      <c r="Q315" s="7"/>
      <c r="R315" s="7"/>
      <c r="S315" s="7"/>
      <c r="T315">
        <v>314</v>
      </c>
      <c r="U315">
        <f>IF(比較1!$C$7&lt;system!I315,"",system!I315)</f>
        <v>27</v>
      </c>
      <c r="V315" s="3">
        <f t="shared" si="25"/>
        <v>51622</v>
      </c>
      <c r="W315" s="6">
        <f>IF(U315="","",VLOOKUP(U315,system!$A$2:$B$36,2,FALSE))</f>
        <v>1.8499999999999999E-2</v>
      </c>
      <c r="X315" s="7">
        <f t="shared" si="26"/>
        <v>11481997</v>
      </c>
      <c r="Y315" s="7">
        <f>IF(U315="","",VLOOKUP(U315,system!$L$2:$Q$36,6,FALSE))</f>
        <v>116484</v>
      </c>
      <c r="Z315" s="7">
        <f t="shared" si="27"/>
        <v>17701</v>
      </c>
      <c r="AA315" s="7">
        <f t="shared" si="28"/>
        <v>98783</v>
      </c>
    </row>
    <row r="316" spans="9:28" x14ac:dyDescent="0.2">
      <c r="I316">
        <f t="shared" si="29"/>
        <v>27</v>
      </c>
      <c r="O316" s="3"/>
      <c r="P316" s="6"/>
      <c r="Q316" s="7"/>
      <c r="R316" s="7"/>
      <c r="S316" s="7"/>
      <c r="T316">
        <v>315</v>
      </c>
      <c r="U316">
        <f>IF(比較1!$C$7&lt;system!I316,"",system!I316)</f>
        <v>27</v>
      </c>
      <c r="V316" s="3">
        <f t="shared" si="25"/>
        <v>51653</v>
      </c>
      <c r="W316" s="6">
        <f>IF(U316="","",VLOOKUP(U316,system!$A$2:$B$36,2,FALSE))</f>
        <v>1.8499999999999999E-2</v>
      </c>
      <c r="X316" s="7">
        <f t="shared" si="26"/>
        <v>11383214</v>
      </c>
      <c r="Y316" s="7">
        <f>IF(U316="","",VLOOKUP(U316,system!$L$2:$Q$36,6,FALSE))</f>
        <v>116484</v>
      </c>
      <c r="Z316" s="7">
        <f t="shared" si="27"/>
        <v>17549</v>
      </c>
      <c r="AA316" s="7">
        <f t="shared" si="28"/>
        <v>98935</v>
      </c>
    </row>
    <row r="317" spans="9:28" x14ac:dyDescent="0.2">
      <c r="I317">
        <f t="shared" si="29"/>
        <v>27</v>
      </c>
      <c r="O317" s="3"/>
      <c r="P317" s="6"/>
      <c r="Q317" s="7"/>
      <c r="R317" s="7"/>
      <c r="S317" s="7"/>
      <c r="T317">
        <v>316</v>
      </c>
      <c r="U317">
        <f>IF(比較1!$C$7&lt;system!I317,"",system!I317)</f>
        <v>27</v>
      </c>
      <c r="V317" s="3">
        <f t="shared" si="25"/>
        <v>51683</v>
      </c>
      <c r="W317" s="6">
        <f>IF(U317="","",VLOOKUP(U317,system!$A$2:$B$36,2,FALSE))</f>
        <v>1.8499999999999999E-2</v>
      </c>
      <c r="X317" s="7">
        <f t="shared" si="26"/>
        <v>11284279</v>
      </c>
      <c r="Y317" s="7">
        <f>IF(U317="","",VLOOKUP(U317,system!$L$2:$Q$36,6,FALSE))</f>
        <v>116484</v>
      </c>
      <c r="Z317" s="7">
        <f t="shared" si="27"/>
        <v>17396</v>
      </c>
      <c r="AA317" s="7">
        <f t="shared" si="28"/>
        <v>99088</v>
      </c>
    </row>
    <row r="318" spans="9:28" x14ac:dyDescent="0.2">
      <c r="I318">
        <f t="shared" si="29"/>
        <v>27</v>
      </c>
      <c r="O318" s="3"/>
      <c r="P318" s="6"/>
      <c r="Q318" s="7"/>
      <c r="R318" s="7"/>
      <c r="S318" s="7"/>
      <c r="T318">
        <v>317</v>
      </c>
      <c r="U318">
        <f>IF(比較1!$C$7&lt;system!I318,"",system!I318)</f>
        <v>27</v>
      </c>
      <c r="V318" s="3">
        <f t="shared" si="25"/>
        <v>51714</v>
      </c>
      <c r="W318" s="6">
        <f>IF(U318="","",VLOOKUP(U318,system!$A$2:$B$36,2,FALSE))</f>
        <v>1.8499999999999999E-2</v>
      </c>
      <c r="X318" s="7">
        <f t="shared" si="26"/>
        <v>11185191</v>
      </c>
      <c r="Y318" s="7">
        <f>IF(U318="","",VLOOKUP(U318,system!$L$2:$Q$36,6,FALSE))</f>
        <v>116484</v>
      </c>
      <c r="Z318" s="7">
        <f t="shared" si="27"/>
        <v>17243</v>
      </c>
      <c r="AA318" s="7">
        <f t="shared" si="28"/>
        <v>99241</v>
      </c>
    </row>
    <row r="319" spans="9:28" x14ac:dyDescent="0.2">
      <c r="I319">
        <f t="shared" si="29"/>
        <v>27</v>
      </c>
      <c r="O319" s="3"/>
      <c r="P319" s="6"/>
      <c r="Q319" s="7"/>
      <c r="R319" s="7"/>
      <c r="S319" s="7"/>
      <c r="T319">
        <v>318</v>
      </c>
      <c r="U319">
        <f>IF(比較1!$C$7&lt;system!I319,"",system!I319)</f>
        <v>27</v>
      </c>
      <c r="V319" s="3">
        <f t="shared" si="25"/>
        <v>51745</v>
      </c>
      <c r="W319" s="6">
        <f>IF(U319="","",VLOOKUP(U319,system!$A$2:$B$36,2,FALSE))</f>
        <v>1.8499999999999999E-2</v>
      </c>
      <c r="X319" s="7">
        <f t="shared" si="26"/>
        <v>11085950</v>
      </c>
      <c r="Y319" s="7">
        <f>IF(U319="","",VLOOKUP(U319,system!$L$2:$Q$36,6,FALSE))</f>
        <v>116484</v>
      </c>
      <c r="Z319" s="7">
        <f t="shared" si="27"/>
        <v>17090</v>
      </c>
      <c r="AA319" s="7">
        <f t="shared" si="28"/>
        <v>99394</v>
      </c>
    </row>
    <row r="320" spans="9:28" x14ac:dyDescent="0.2">
      <c r="I320">
        <f t="shared" si="29"/>
        <v>27</v>
      </c>
      <c r="O320" s="3"/>
      <c r="P320" s="6"/>
      <c r="Q320" s="7"/>
      <c r="R320" s="7"/>
      <c r="S320" s="7"/>
      <c r="T320">
        <v>319</v>
      </c>
      <c r="U320">
        <f>IF(比較1!$C$7&lt;system!I320,"",system!I320)</f>
        <v>27</v>
      </c>
      <c r="V320" s="3">
        <f t="shared" si="25"/>
        <v>51775</v>
      </c>
      <c r="W320" s="6">
        <f>IF(U320="","",VLOOKUP(U320,system!$A$2:$B$36,2,FALSE))</f>
        <v>1.8499999999999999E-2</v>
      </c>
      <c r="X320" s="7">
        <f t="shared" si="26"/>
        <v>10986556</v>
      </c>
      <c r="Y320" s="7">
        <f>IF(U320="","",VLOOKUP(U320,system!$L$2:$Q$36,6,FALSE))</f>
        <v>116484</v>
      </c>
      <c r="Z320" s="7">
        <f t="shared" si="27"/>
        <v>16937</v>
      </c>
      <c r="AA320" s="7">
        <f t="shared" si="28"/>
        <v>99547</v>
      </c>
    </row>
    <row r="321" spans="9:28" x14ac:dyDescent="0.2">
      <c r="I321">
        <f t="shared" si="29"/>
        <v>27</v>
      </c>
      <c r="O321" s="3"/>
      <c r="P321" s="6"/>
      <c r="Q321" s="7"/>
      <c r="R321" s="7"/>
      <c r="S321" s="7"/>
      <c r="T321">
        <v>320</v>
      </c>
      <c r="U321">
        <f>IF(比較1!$C$7&lt;system!I321,"",system!I321)</f>
        <v>27</v>
      </c>
      <c r="V321" s="3">
        <f t="shared" si="25"/>
        <v>51806</v>
      </c>
      <c r="W321" s="6">
        <f>IF(U321="","",VLOOKUP(U321,system!$A$2:$B$36,2,FALSE))</f>
        <v>1.8499999999999999E-2</v>
      </c>
      <c r="X321" s="7">
        <f t="shared" si="26"/>
        <v>10887009</v>
      </c>
      <c r="Y321" s="7">
        <f>IF(U321="","",VLOOKUP(U321,system!$L$2:$Q$36,6,FALSE))</f>
        <v>116484</v>
      </c>
      <c r="Z321" s="7">
        <f t="shared" si="27"/>
        <v>16784</v>
      </c>
      <c r="AA321" s="7">
        <f t="shared" si="28"/>
        <v>99700</v>
      </c>
    </row>
    <row r="322" spans="9:28" x14ac:dyDescent="0.2">
      <c r="I322">
        <f t="shared" si="29"/>
        <v>27</v>
      </c>
      <c r="O322" s="3"/>
      <c r="P322" s="6"/>
      <c r="Q322" s="7"/>
      <c r="R322" s="7"/>
      <c r="S322" s="7"/>
      <c r="T322">
        <v>321</v>
      </c>
      <c r="U322">
        <f>IF(比較1!$C$7&lt;system!I322,"",system!I322)</f>
        <v>27</v>
      </c>
      <c r="V322" s="3">
        <f t="shared" si="25"/>
        <v>51836</v>
      </c>
      <c r="W322" s="6">
        <f>IF(U322="","",VLOOKUP(U322,system!$A$2:$B$36,2,FALSE))</f>
        <v>1.8499999999999999E-2</v>
      </c>
      <c r="X322" s="7">
        <f t="shared" si="26"/>
        <v>10787309</v>
      </c>
      <c r="Y322" s="7">
        <f>IF(U322="","",VLOOKUP(U322,system!$L$2:$Q$36,6,FALSE))</f>
        <v>116484</v>
      </c>
      <c r="Z322" s="7">
        <f t="shared" si="27"/>
        <v>16630</v>
      </c>
      <c r="AA322" s="7">
        <f t="shared" si="28"/>
        <v>99854</v>
      </c>
    </row>
    <row r="323" spans="9:28" x14ac:dyDescent="0.2">
      <c r="I323">
        <f t="shared" si="29"/>
        <v>27</v>
      </c>
      <c r="O323" s="3"/>
      <c r="P323" s="6"/>
      <c r="Q323" s="7"/>
      <c r="R323" s="7"/>
      <c r="S323" s="7"/>
      <c r="T323">
        <v>322</v>
      </c>
      <c r="U323">
        <f>IF(比較1!$C$7&lt;system!I323,"",system!I323)</f>
        <v>27</v>
      </c>
      <c r="V323" s="3">
        <f t="shared" ref="V323:V386" si="30">IF(U323="","",EDATE(V322,1))</f>
        <v>51867</v>
      </c>
      <c r="W323" s="6">
        <f>IF(U323="","",VLOOKUP(U323,system!$A$2:$B$36,2,FALSE))</f>
        <v>1.8499999999999999E-2</v>
      </c>
      <c r="X323" s="7">
        <f t="shared" si="26"/>
        <v>10687455</v>
      </c>
      <c r="Y323" s="7">
        <f>IF(U323="","",VLOOKUP(U323,system!$L$2:$Q$36,6,FALSE))</f>
        <v>116484</v>
      </c>
      <c r="Z323" s="7">
        <f t="shared" si="27"/>
        <v>16476</v>
      </c>
      <c r="AA323" s="7">
        <f t="shared" si="28"/>
        <v>100008</v>
      </c>
    </row>
    <row r="324" spans="9:28" x14ac:dyDescent="0.2">
      <c r="I324">
        <f t="shared" si="29"/>
        <v>27</v>
      </c>
      <c r="O324" s="3"/>
      <c r="P324" s="6"/>
      <c r="Q324" s="7"/>
      <c r="R324" s="7"/>
      <c r="S324" s="7"/>
      <c r="T324">
        <v>323</v>
      </c>
      <c r="U324">
        <f>IF(比較1!$C$7&lt;system!I324,"",system!I324)</f>
        <v>27</v>
      </c>
      <c r="V324" s="3">
        <f t="shared" si="30"/>
        <v>51898</v>
      </c>
      <c r="W324" s="6">
        <f>IF(U324="","",VLOOKUP(U324,system!$A$2:$B$36,2,FALSE))</f>
        <v>1.8499999999999999E-2</v>
      </c>
      <c r="X324" s="7">
        <f t="shared" ref="X324:X387" si="31">IF(U324="","",ROUNDDOWN(X323-AA323,0))</f>
        <v>10587447</v>
      </c>
      <c r="Y324" s="7">
        <f>IF(U324="","",VLOOKUP(U324,system!$L$2:$Q$36,6,FALSE))</f>
        <v>116484</v>
      </c>
      <c r="Z324" s="7">
        <f t="shared" ref="Z324:Z387" si="32">IF(U324="","",ROUNDDOWN(X324*W324/12,0))</f>
        <v>16322</v>
      </c>
      <c r="AA324" s="7">
        <f t="shared" ref="AA324:AA387" si="33">IF(U324="","",ROUNDDOWN(Y324-Z324,0))</f>
        <v>100162</v>
      </c>
    </row>
    <row r="325" spans="9:28" x14ac:dyDescent="0.2">
      <c r="I325">
        <f t="shared" si="29"/>
        <v>27</v>
      </c>
      <c r="O325" s="3"/>
      <c r="P325" s="6"/>
      <c r="Q325" s="7"/>
      <c r="R325" s="7"/>
      <c r="S325" s="7"/>
      <c r="T325">
        <v>324</v>
      </c>
      <c r="U325">
        <f>IF(比較1!$C$7&lt;system!I325,"",system!I325)</f>
        <v>27</v>
      </c>
      <c r="V325" s="3">
        <f t="shared" si="30"/>
        <v>51926</v>
      </c>
      <c r="W325" s="6">
        <f>IF(U325="","",VLOOKUP(U325,system!$A$2:$B$36,2,FALSE))</f>
        <v>1.8499999999999999E-2</v>
      </c>
      <c r="X325" s="7">
        <f t="shared" si="31"/>
        <v>10487285</v>
      </c>
      <c r="Y325" s="7">
        <f>IF(U325="","",VLOOKUP(U325,system!$L$2:$Q$36,6,FALSE))</f>
        <v>116484</v>
      </c>
      <c r="Z325" s="7">
        <f t="shared" si="32"/>
        <v>16167</v>
      </c>
      <c r="AA325" s="7">
        <f t="shared" si="33"/>
        <v>100317</v>
      </c>
    </row>
    <row r="326" spans="9:28" x14ac:dyDescent="0.2">
      <c r="I326">
        <f t="shared" si="29"/>
        <v>28</v>
      </c>
      <c r="O326" s="3"/>
      <c r="P326" s="6"/>
      <c r="Q326" s="7"/>
      <c r="R326" s="7"/>
      <c r="S326" s="7"/>
      <c r="T326">
        <v>325</v>
      </c>
      <c r="U326">
        <f>IF(比較1!$C$7&lt;system!I326,"",system!I326)</f>
        <v>28</v>
      </c>
      <c r="V326" s="3">
        <f t="shared" si="30"/>
        <v>51957</v>
      </c>
      <c r="W326" s="6">
        <f>IF(U326="","",VLOOKUP(U326,system!$A$2:$B$36,2,FALSE))</f>
        <v>1.8499999999999999E-2</v>
      </c>
      <c r="X326" s="7">
        <f t="shared" si="31"/>
        <v>10386968</v>
      </c>
      <c r="Y326" s="7">
        <f>IF(U326="","",VLOOKUP(U326,system!$L$2:$Q$36,6,FALSE))</f>
        <v>116484</v>
      </c>
      <c r="Z326" s="7">
        <f t="shared" si="32"/>
        <v>16013</v>
      </c>
      <c r="AA326" s="7">
        <f t="shared" si="33"/>
        <v>100471</v>
      </c>
      <c r="AB326">
        <f>IF(X326="","",ROUND(system!$AJ$5/100*X326,-2))</f>
        <v>56800</v>
      </c>
    </row>
    <row r="327" spans="9:28" x14ac:dyDescent="0.2">
      <c r="I327">
        <f t="shared" si="29"/>
        <v>28</v>
      </c>
      <c r="O327" s="3"/>
      <c r="P327" s="6"/>
      <c r="Q327" s="7"/>
      <c r="R327" s="7"/>
      <c r="S327" s="7"/>
      <c r="T327">
        <v>326</v>
      </c>
      <c r="U327">
        <f>IF(比較1!$C$7&lt;system!I327,"",system!I327)</f>
        <v>28</v>
      </c>
      <c r="V327" s="3">
        <f t="shared" si="30"/>
        <v>51987</v>
      </c>
      <c r="W327" s="6">
        <f>IF(U327="","",VLOOKUP(U327,system!$A$2:$B$36,2,FALSE))</f>
        <v>1.8499999999999999E-2</v>
      </c>
      <c r="X327" s="7">
        <f t="shared" si="31"/>
        <v>10286497</v>
      </c>
      <c r="Y327" s="7">
        <f>IF(U327="","",VLOOKUP(U327,system!$L$2:$Q$36,6,FALSE))</f>
        <v>116484</v>
      </c>
      <c r="Z327" s="7">
        <f t="shared" si="32"/>
        <v>15858</v>
      </c>
      <c r="AA327" s="7">
        <f t="shared" si="33"/>
        <v>100626</v>
      </c>
    </row>
    <row r="328" spans="9:28" x14ac:dyDescent="0.2">
      <c r="I328">
        <f t="shared" si="29"/>
        <v>28</v>
      </c>
      <c r="O328" s="3"/>
      <c r="P328" s="6"/>
      <c r="Q328" s="7"/>
      <c r="R328" s="7"/>
      <c r="S328" s="7"/>
      <c r="T328">
        <v>327</v>
      </c>
      <c r="U328">
        <f>IF(比較1!$C$7&lt;system!I328,"",system!I328)</f>
        <v>28</v>
      </c>
      <c r="V328" s="3">
        <f t="shared" si="30"/>
        <v>52018</v>
      </c>
      <c r="W328" s="6">
        <f>IF(U328="","",VLOOKUP(U328,system!$A$2:$B$36,2,FALSE))</f>
        <v>1.8499999999999999E-2</v>
      </c>
      <c r="X328" s="7">
        <f t="shared" si="31"/>
        <v>10185871</v>
      </c>
      <c r="Y328" s="7">
        <f>IF(U328="","",VLOOKUP(U328,system!$L$2:$Q$36,6,FALSE))</f>
        <v>116484</v>
      </c>
      <c r="Z328" s="7">
        <f t="shared" si="32"/>
        <v>15703</v>
      </c>
      <c r="AA328" s="7">
        <f t="shared" si="33"/>
        <v>100781</v>
      </c>
    </row>
    <row r="329" spans="9:28" x14ac:dyDescent="0.2">
      <c r="I329">
        <f t="shared" si="29"/>
        <v>28</v>
      </c>
      <c r="O329" s="3"/>
      <c r="P329" s="6"/>
      <c r="Q329" s="7"/>
      <c r="R329" s="7"/>
      <c r="S329" s="7"/>
      <c r="T329">
        <v>328</v>
      </c>
      <c r="U329">
        <f>IF(比較1!$C$7&lt;system!I329,"",system!I329)</f>
        <v>28</v>
      </c>
      <c r="V329" s="3">
        <f t="shared" si="30"/>
        <v>52048</v>
      </c>
      <c r="W329" s="6">
        <f>IF(U329="","",VLOOKUP(U329,system!$A$2:$B$36,2,FALSE))</f>
        <v>1.8499999999999999E-2</v>
      </c>
      <c r="X329" s="7">
        <f t="shared" si="31"/>
        <v>10085090</v>
      </c>
      <c r="Y329" s="7">
        <f>IF(U329="","",VLOOKUP(U329,system!$L$2:$Q$36,6,FALSE))</f>
        <v>116484</v>
      </c>
      <c r="Z329" s="7">
        <f t="shared" si="32"/>
        <v>15547</v>
      </c>
      <c r="AA329" s="7">
        <f t="shared" si="33"/>
        <v>100937</v>
      </c>
    </row>
    <row r="330" spans="9:28" x14ac:dyDescent="0.2">
      <c r="I330">
        <f t="shared" si="29"/>
        <v>28</v>
      </c>
      <c r="O330" s="3"/>
      <c r="P330" s="6"/>
      <c r="Q330" s="7"/>
      <c r="R330" s="7"/>
      <c r="S330" s="7"/>
      <c r="T330">
        <v>329</v>
      </c>
      <c r="U330">
        <f>IF(比較1!$C$7&lt;system!I330,"",system!I330)</f>
        <v>28</v>
      </c>
      <c r="V330" s="3">
        <f t="shared" si="30"/>
        <v>52079</v>
      </c>
      <c r="W330" s="6">
        <f>IF(U330="","",VLOOKUP(U330,system!$A$2:$B$36,2,FALSE))</f>
        <v>1.8499999999999999E-2</v>
      </c>
      <c r="X330" s="7">
        <f t="shared" si="31"/>
        <v>9984153</v>
      </c>
      <c r="Y330" s="7">
        <f>IF(U330="","",VLOOKUP(U330,system!$L$2:$Q$36,6,FALSE))</f>
        <v>116484</v>
      </c>
      <c r="Z330" s="7">
        <f t="shared" si="32"/>
        <v>15392</v>
      </c>
      <c r="AA330" s="7">
        <f t="shared" si="33"/>
        <v>101092</v>
      </c>
    </row>
    <row r="331" spans="9:28" x14ac:dyDescent="0.2">
      <c r="I331">
        <f t="shared" si="29"/>
        <v>28</v>
      </c>
      <c r="O331" s="3"/>
      <c r="P331" s="6"/>
      <c r="Q331" s="7"/>
      <c r="R331" s="7"/>
      <c r="S331" s="7"/>
      <c r="T331">
        <v>330</v>
      </c>
      <c r="U331">
        <f>IF(比較1!$C$7&lt;system!I331,"",system!I331)</f>
        <v>28</v>
      </c>
      <c r="V331" s="3">
        <f t="shared" si="30"/>
        <v>52110</v>
      </c>
      <c r="W331" s="6">
        <f>IF(U331="","",VLOOKUP(U331,system!$A$2:$B$36,2,FALSE))</f>
        <v>1.8499999999999999E-2</v>
      </c>
      <c r="X331" s="7">
        <f t="shared" si="31"/>
        <v>9883061</v>
      </c>
      <c r="Y331" s="7">
        <f>IF(U331="","",VLOOKUP(U331,system!$L$2:$Q$36,6,FALSE))</f>
        <v>116484</v>
      </c>
      <c r="Z331" s="7">
        <f t="shared" si="32"/>
        <v>15236</v>
      </c>
      <c r="AA331" s="7">
        <f t="shared" si="33"/>
        <v>101248</v>
      </c>
    </row>
    <row r="332" spans="9:28" x14ac:dyDescent="0.2">
      <c r="I332">
        <f t="shared" si="29"/>
        <v>28</v>
      </c>
      <c r="O332" s="3"/>
      <c r="P332" s="6"/>
      <c r="Q332" s="7"/>
      <c r="R332" s="7"/>
      <c r="S332" s="7"/>
      <c r="T332">
        <v>331</v>
      </c>
      <c r="U332">
        <f>IF(比較1!$C$7&lt;system!I332,"",system!I332)</f>
        <v>28</v>
      </c>
      <c r="V332" s="3">
        <f t="shared" si="30"/>
        <v>52140</v>
      </c>
      <c r="W332" s="6">
        <f>IF(U332="","",VLOOKUP(U332,system!$A$2:$B$36,2,FALSE))</f>
        <v>1.8499999999999999E-2</v>
      </c>
      <c r="X332" s="7">
        <f t="shared" si="31"/>
        <v>9781813</v>
      </c>
      <c r="Y332" s="7">
        <f>IF(U332="","",VLOOKUP(U332,system!$L$2:$Q$36,6,FALSE))</f>
        <v>116484</v>
      </c>
      <c r="Z332" s="7">
        <f t="shared" si="32"/>
        <v>15080</v>
      </c>
      <c r="AA332" s="7">
        <f t="shared" si="33"/>
        <v>101404</v>
      </c>
    </row>
    <row r="333" spans="9:28" x14ac:dyDescent="0.2">
      <c r="I333">
        <f t="shared" si="29"/>
        <v>28</v>
      </c>
      <c r="O333" s="3"/>
      <c r="P333" s="6"/>
      <c r="Q333" s="7"/>
      <c r="R333" s="7"/>
      <c r="S333" s="7"/>
      <c r="T333">
        <v>332</v>
      </c>
      <c r="U333">
        <f>IF(比較1!$C$7&lt;system!I333,"",system!I333)</f>
        <v>28</v>
      </c>
      <c r="V333" s="3">
        <f t="shared" si="30"/>
        <v>52171</v>
      </c>
      <c r="W333" s="6">
        <f>IF(U333="","",VLOOKUP(U333,system!$A$2:$B$36,2,FALSE))</f>
        <v>1.8499999999999999E-2</v>
      </c>
      <c r="X333" s="7">
        <f t="shared" si="31"/>
        <v>9680409</v>
      </c>
      <c r="Y333" s="7">
        <f>IF(U333="","",VLOOKUP(U333,system!$L$2:$Q$36,6,FALSE))</f>
        <v>116484</v>
      </c>
      <c r="Z333" s="7">
        <f t="shared" si="32"/>
        <v>14923</v>
      </c>
      <c r="AA333" s="7">
        <f t="shared" si="33"/>
        <v>101561</v>
      </c>
    </row>
    <row r="334" spans="9:28" x14ac:dyDescent="0.2">
      <c r="I334">
        <f t="shared" si="29"/>
        <v>28</v>
      </c>
      <c r="O334" s="3"/>
      <c r="P334" s="6"/>
      <c r="Q334" s="7"/>
      <c r="R334" s="7"/>
      <c r="S334" s="7"/>
      <c r="T334">
        <v>333</v>
      </c>
      <c r="U334">
        <f>IF(比較1!$C$7&lt;system!I334,"",system!I334)</f>
        <v>28</v>
      </c>
      <c r="V334" s="3">
        <f t="shared" si="30"/>
        <v>52201</v>
      </c>
      <c r="W334" s="6">
        <f>IF(U334="","",VLOOKUP(U334,system!$A$2:$B$36,2,FALSE))</f>
        <v>1.8499999999999999E-2</v>
      </c>
      <c r="X334" s="7">
        <f t="shared" si="31"/>
        <v>9578848</v>
      </c>
      <c r="Y334" s="7">
        <f>IF(U334="","",VLOOKUP(U334,system!$L$2:$Q$36,6,FALSE))</f>
        <v>116484</v>
      </c>
      <c r="Z334" s="7">
        <f t="shared" si="32"/>
        <v>14767</v>
      </c>
      <c r="AA334" s="7">
        <f t="shared" si="33"/>
        <v>101717</v>
      </c>
    </row>
    <row r="335" spans="9:28" x14ac:dyDescent="0.2">
      <c r="I335">
        <f t="shared" si="29"/>
        <v>28</v>
      </c>
      <c r="O335" s="3"/>
      <c r="P335" s="6"/>
      <c r="Q335" s="7"/>
      <c r="R335" s="7"/>
      <c r="S335" s="7"/>
      <c r="T335">
        <v>334</v>
      </c>
      <c r="U335">
        <f>IF(比較1!$C$7&lt;system!I335,"",system!I335)</f>
        <v>28</v>
      </c>
      <c r="V335" s="3">
        <f t="shared" si="30"/>
        <v>52232</v>
      </c>
      <c r="W335" s="6">
        <f>IF(U335="","",VLOOKUP(U335,system!$A$2:$B$36,2,FALSE))</f>
        <v>1.8499999999999999E-2</v>
      </c>
      <c r="X335" s="7">
        <f t="shared" si="31"/>
        <v>9477131</v>
      </c>
      <c r="Y335" s="7">
        <f>IF(U335="","",VLOOKUP(U335,system!$L$2:$Q$36,6,FALSE))</f>
        <v>116484</v>
      </c>
      <c r="Z335" s="7">
        <f t="shared" si="32"/>
        <v>14610</v>
      </c>
      <c r="AA335" s="7">
        <f t="shared" si="33"/>
        <v>101874</v>
      </c>
    </row>
    <row r="336" spans="9:28" x14ac:dyDescent="0.2">
      <c r="I336">
        <f t="shared" si="29"/>
        <v>28</v>
      </c>
      <c r="O336" s="3"/>
      <c r="P336" s="6"/>
      <c r="Q336" s="7"/>
      <c r="R336" s="7"/>
      <c r="S336" s="7"/>
      <c r="T336">
        <v>335</v>
      </c>
      <c r="U336">
        <f>IF(比較1!$C$7&lt;system!I336,"",system!I336)</f>
        <v>28</v>
      </c>
      <c r="V336" s="3">
        <f t="shared" si="30"/>
        <v>52263</v>
      </c>
      <c r="W336" s="6">
        <f>IF(U336="","",VLOOKUP(U336,system!$A$2:$B$36,2,FALSE))</f>
        <v>1.8499999999999999E-2</v>
      </c>
      <c r="X336" s="7">
        <f t="shared" si="31"/>
        <v>9375257</v>
      </c>
      <c r="Y336" s="7">
        <f>IF(U336="","",VLOOKUP(U336,system!$L$2:$Q$36,6,FALSE))</f>
        <v>116484</v>
      </c>
      <c r="Z336" s="7">
        <f t="shared" si="32"/>
        <v>14453</v>
      </c>
      <c r="AA336" s="7">
        <f t="shared" si="33"/>
        <v>102031</v>
      </c>
    </row>
    <row r="337" spans="9:28" x14ac:dyDescent="0.2">
      <c r="I337">
        <f t="shared" si="29"/>
        <v>28</v>
      </c>
      <c r="O337" s="3"/>
      <c r="P337" s="6"/>
      <c r="Q337" s="7"/>
      <c r="R337" s="7"/>
      <c r="S337" s="7"/>
      <c r="T337">
        <v>336</v>
      </c>
      <c r="U337">
        <f>IF(比較1!$C$7&lt;system!I337,"",system!I337)</f>
        <v>28</v>
      </c>
      <c r="V337" s="3">
        <f t="shared" si="30"/>
        <v>52291</v>
      </c>
      <c r="W337" s="6">
        <f>IF(U337="","",VLOOKUP(U337,system!$A$2:$B$36,2,FALSE))</f>
        <v>1.8499999999999999E-2</v>
      </c>
      <c r="X337" s="7">
        <f t="shared" si="31"/>
        <v>9273226</v>
      </c>
      <c r="Y337" s="7">
        <f>IF(U337="","",VLOOKUP(U337,system!$L$2:$Q$36,6,FALSE))</f>
        <v>116484</v>
      </c>
      <c r="Z337" s="7">
        <f t="shared" si="32"/>
        <v>14296</v>
      </c>
      <c r="AA337" s="7">
        <f t="shared" si="33"/>
        <v>102188</v>
      </c>
    </row>
    <row r="338" spans="9:28" x14ac:dyDescent="0.2">
      <c r="I338">
        <f t="shared" si="29"/>
        <v>29</v>
      </c>
      <c r="O338" s="3"/>
      <c r="P338" s="6"/>
      <c r="Q338" s="7"/>
      <c r="R338" s="7"/>
      <c r="S338" s="7"/>
      <c r="T338">
        <v>337</v>
      </c>
      <c r="U338">
        <f>IF(比較1!$C$7&lt;system!I338,"",system!I338)</f>
        <v>29</v>
      </c>
      <c r="V338" s="3">
        <f t="shared" si="30"/>
        <v>52322</v>
      </c>
      <c r="W338" s="6">
        <f>IF(U338="","",VLOOKUP(U338,system!$A$2:$B$36,2,FALSE))</f>
        <v>1.8499999999999999E-2</v>
      </c>
      <c r="X338" s="7">
        <f t="shared" si="31"/>
        <v>9171038</v>
      </c>
      <c r="Y338" s="7">
        <f>IF(U338="","",VLOOKUP(U338,system!$L$2:$Q$36,6,FALSE))</f>
        <v>116484</v>
      </c>
      <c r="Z338" s="7">
        <f t="shared" si="32"/>
        <v>14138</v>
      </c>
      <c r="AA338" s="7">
        <f t="shared" si="33"/>
        <v>102346</v>
      </c>
      <c r="AB338">
        <f>IF(X338="","",ROUND(system!$AJ$5/100*X338,-2))</f>
        <v>50200</v>
      </c>
    </row>
    <row r="339" spans="9:28" x14ac:dyDescent="0.2">
      <c r="I339">
        <f t="shared" si="29"/>
        <v>29</v>
      </c>
      <c r="O339" s="3"/>
      <c r="P339" s="6"/>
      <c r="Q339" s="7"/>
      <c r="R339" s="7"/>
      <c r="S339" s="7"/>
      <c r="T339">
        <v>338</v>
      </c>
      <c r="U339">
        <f>IF(比較1!$C$7&lt;system!I339,"",system!I339)</f>
        <v>29</v>
      </c>
      <c r="V339" s="3">
        <f t="shared" si="30"/>
        <v>52352</v>
      </c>
      <c r="W339" s="6">
        <f>IF(U339="","",VLOOKUP(U339,system!$A$2:$B$36,2,FALSE))</f>
        <v>1.8499999999999999E-2</v>
      </c>
      <c r="X339" s="7">
        <f t="shared" si="31"/>
        <v>9068692</v>
      </c>
      <c r="Y339" s="7">
        <f>IF(U339="","",VLOOKUP(U339,system!$L$2:$Q$36,6,FALSE))</f>
        <v>116484</v>
      </c>
      <c r="Z339" s="7">
        <f t="shared" si="32"/>
        <v>13980</v>
      </c>
      <c r="AA339" s="7">
        <f t="shared" si="33"/>
        <v>102504</v>
      </c>
    </row>
    <row r="340" spans="9:28" x14ac:dyDescent="0.2">
      <c r="I340">
        <f t="shared" si="29"/>
        <v>29</v>
      </c>
      <c r="O340" s="3"/>
      <c r="P340" s="6"/>
      <c r="Q340" s="7"/>
      <c r="R340" s="7"/>
      <c r="S340" s="7"/>
      <c r="T340">
        <v>339</v>
      </c>
      <c r="U340">
        <f>IF(比較1!$C$7&lt;system!I340,"",system!I340)</f>
        <v>29</v>
      </c>
      <c r="V340" s="3">
        <f t="shared" si="30"/>
        <v>52383</v>
      </c>
      <c r="W340" s="6">
        <f>IF(U340="","",VLOOKUP(U340,system!$A$2:$B$36,2,FALSE))</f>
        <v>1.8499999999999999E-2</v>
      </c>
      <c r="X340" s="7">
        <f t="shared" si="31"/>
        <v>8966188</v>
      </c>
      <c r="Y340" s="7">
        <f>IF(U340="","",VLOOKUP(U340,system!$L$2:$Q$36,6,FALSE))</f>
        <v>116484</v>
      </c>
      <c r="Z340" s="7">
        <f t="shared" si="32"/>
        <v>13822</v>
      </c>
      <c r="AA340" s="7">
        <f t="shared" si="33"/>
        <v>102662</v>
      </c>
    </row>
    <row r="341" spans="9:28" x14ac:dyDescent="0.2">
      <c r="I341">
        <f t="shared" si="29"/>
        <v>29</v>
      </c>
      <c r="O341" s="3"/>
      <c r="P341" s="6"/>
      <c r="Q341" s="7"/>
      <c r="R341" s="7"/>
      <c r="S341" s="7"/>
      <c r="T341">
        <v>340</v>
      </c>
      <c r="U341">
        <f>IF(比較1!$C$7&lt;system!I341,"",system!I341)</f>
        <v>29</v>
      </c>
      <c r="V341" s="3">
        <f t="shared" si="30"/>
        <v>52413</v>
      </c>
      <c r="W341" s="6">
        <f>IF(U341="","",VLOOKUP(U341,system!$A$2:$B$36,2,FALSE))</f>
        <v>1.8499999999999999E-2</v>
      </c>
      <c r="X341" s="7">
        <f t="shared" si="31"/>
        <v>8863526</v>
      </c>
      <c r="Y341" s="7">
        <f>IF(U341="","",VLOOKUP(U341,system!$L$2:$Q$36,6,FALSE))</f>
        <v>116484</v>
      </c>
      <c r="Z341" s="7">
        <f t="shared" si="32"/>
        <v>13664</v>
      </c>
      <c r="AA341" s="7">
        <f t="shared" si="33"/>
        <v>102820</v>
      </c>
    </row>
    <row r="342" spans="9:28" x14ac:dyDescent="0.2">
      <c r="I342">
        <f t="shared" si="29"/>
        <v>29</v>
      </c>
      <c r="O342" s="3"/>
      <c r="P342" s="6"/>
      <c r="Q342" s="7"/>
      <c r="R342" s="7"/>
      <c r="S342" s="7"/>
      <c r="T342">
        <v>341</v>
      </c>
      <c r="U342">
        <f>IF(比較1!$C$7&lt;system!I342,"",system!I342)</f>
        <v>29</v>
      </c>
      <c r="V342" s="3">
        <f t="shared" si="30"/>
        <v>52444</v>
      </c>
      <c r="W342" s="6">
        <f>IF(U342="","",VLOOKUP(U342,system!$A$2:$B$36,2,FALSE))</f>
        <v>1.8499999999999999E-2</v>
      </c>
      <c r="X342" s="7">
        <f t="shared" si="31"/>
        <v>8760706</v>
      </c>
      <c r="Y342" s="7">
        <f>IF(U342="","",VLOOKUP(U342,system!$L$2:$Q$36,6,FALSE))</f>
        <v>116484</v>
      </c>
      <c r="Z342" s="7">
        <f t="shared" si="32"/>
        <v>13506</v>
      </c>
      <c r="AA342" s="7">
        <f t="shared" si="33"/>
        <v>102978</v>
      </c>
    </row>
    <row r="343" spans="9:28" x14ac:dyDescent="0.2">
      <c r="I343">
        <f t="shared" si="29"/>
        <v>29</v>
      </c>
      <c r="O343" s="3"/>
      <c r="P343" s="6"/>
      <c r="Q343" s="7"/>
      <c r="R343" s="7"/>
      <c r="S343" s="7"/>
      <c r="T343">
        <v>342</v>
      </c>
      <c r="U343">
        <f>IF(比較1!$C$7&lt;system!I343,"",system!I343)</f>
        <v>29</v>
      </c>
      <c r="V343" s="3">
        <f t="shared" si="30"/>
        <v>52475</v>
      </c>
      <c r="W343" s="6">
        <f>IF(U343="","",VLOOKUP(U343,system!$A$2:$B$36,2,FALSE))</f>
        <v>1.8499999999999999E-2</v>
      </c>
      <c r="X343" s="7">
        <f t="shared" si="31"/>
        <v>8657728</v>
      </c>
      <c r="Y343" s="7">
        <f>IF(U343="","",VLOOKUP(U343,system!$L$2:$Q$36,6,FALSE))</f>
        <v>116484</v>
      </c>
      <c r="Z343" s="7">
        <f t="shared" si="32"/>
        <v>13347</v>
      </c>
      <c r="AA343" s="7">
        <f t="shared" si="33"/>
        <v>103137</v>
      </c>
    </row>
    <row r="344" spans="9:28" x14ac:dyDescent="0.2">
      <c r="I344">
        <f t="shared" si="29"/>
        <v>29</v>
      </c>
      <c r="O344" s="3"/>
      <c r="P344" s="6"/>
      <c r="Q344" s="7"/>
      <c r="R344" s="7"/>
      <c r="S344" s="7"/>
      <c r="T344">
        <v>343</v>
      </c>
      <c r="U344">
        <f>IF(比較1!$C$7&lt;system!I344,"",system!I344)</f>
        <v>29</v>
      </c>
      <c r="V344" s="3">
        <f t="shared" si="30"/>
        <v>52505</v>
      </c>
      <c r="W344" s="6">
        <f>IF(U344="","",VLOOKUP(U344,system!$A$2:$B$36,2,FALSE))</f>
        <v>1.8499999999999999E-2</v>
      </c>
      <c r="X344" s="7">
        <f t="shared" si="31"/>
        <v>8554591</v>
      </c>
      <c r="Y344" s="7">
        <f>IF(U344="","",VLOOKUP(U344,system!$L$2:$Q$36,6,FALSE))</f>
        <v>116484</v>
      </c>
      <c r="Z344" s="7">
        <f t="shared" si="32"/>
        <v>13188</v>
      </c>
      <c r="AA344" s="7">
        <f t="shared" si="33"/>
        <v>103296</v>
      </c>
    </row>
    <row r="345" spans="9:28" x14ac:dyDescent="0.2">
      <c r="I345">
        <f t="shared" si="29"/>
        <v>29</v>
      </c>
      <c r="O345" s="3"/>
      <c r="P345" s="6"/>
      <c r="Q345" s="7"/>
      <c r="R345" s="7"/>
      <c r="S345" s="7"/>
      <c r="T345">
        <v>344</v>
      </c>
      <c r="U345">
        <f>IF(比較1!$C$7&lt;system!I345,"",system!I345)</f>
        <v>29</v>
      </c>
      <c r="V345" s="3">
        <f t="shared" si="30"/>
        <v>52536</v>
      </c>
      <c r="W345" s="6">
        <f>IF(U345="","",VLOOKUP(U345,system!$A$2:$B$36,2,FALSE))</f>
        <v>1.8499999999999999E-2</v>
      </c>
      <c r="X345" s="7">
        <f t="shared" si="31"/>
        <v>8451295</v>
      </c>
      <c r="Y345" s="7">
        <f>IF(U345="","",VLOOKUP(U345,system!$L$2:$Q$36,6,FALSE))</f>
        <v>116484</v>
      </c>
      <c r="Z345" s="7">
        <f t="shared" si="32"/>
        <v>13029</v>
      </c>
      <c r="AA345" s="7">
        <f t="shared" si="33"/>
        <v>103455</v>
      </c>
    </row>
    <row r="346" spans="9:28" x14ac:dyDescent="0.2">
      <c r="I346">
        <f t="shared" si="29"/>
        <v>29</v>
      </c>
      <c r="O346" s="3"/>
      <c r="P346" s="6"/>
      <c r="Q346" s="7"/>
      <c r="R346" s="7"/>
      <c r="S346" s="7"/>
      <c r="T346">
        <v>345</v>
      </c>
      <c r="U346">
        <f>IF(比較1!$C$7&lt;system!I346,"",system!I346)</f>
        <v>29</v>
      </c>
      <c r="V346" s="3">
        <f t="shared" si="30"/>
        <v>52566</v>
      </c>
      <c r="W346" s="6">
        <f>IF(U346="","",VLOOKUP(U346,system!$A$2:$B$36,2,FALSE))</f>
        <v>1.8499999999999999E-2</v>
      </c>
      <c r="X346" s="7">
        <f t="shared" si="31"/>
        <v>8347840</v>
      </c>
      <c r="Y346" s="7">
        <f>IF(U346="","",VLOOKUP(U346,system!$L$2:$Q$36,6,FALSE))</f>
        <v>116484</v>
      </c>
      <c r="Z346" s="7">
        <f t="shared" si="32"/>
        <v>12869</v>
      </c>
      <c r="AA346" s="7">
        <f t="shared" si="33"/>
        <v>103615</v>
      </c>
    </row>
    <row r="347" spans="9:28" x14ac:dyDescent="0.2">
      <c r="I347">
        <f t="shared" ref="I347:I410" si="34">I335+1</f>
        <v>29</v>
      </c>
      <c r="O347" s="3"/>
      <c r="P347" s="6"/>
      <c r="Q347" s="7"/>
      <c r="R347" s="7"/>
      <c r="S347" s="7"/>
      <c r="T347">
        <v>346</v>
      </c>
      <c r="U347">
        <f>IF(比較1!$C$7&lt;system!I347,"",system!I347)</f>
        <v>29</v>
      </c>
      <c r="V347" s="3">
        <f t="shared" si="30"/>
        <v>52597</v>
      </c>
      <c r="W347" s="6">
        <f>IF(U347="","",VLOOKUP(U347,system!$A$2:$B$36,2,FALSE))</f>
        <v>1.8499999999999999E-2</v>
      </c>
      <c r="X347" s="7">
        <f t="shared" si="31"/>
        <v>8244225</v>
      </c>
      <c r="Y347" s="7">
        <f>IF(U347="","",VLOOKUP(U347,system!$L$2:$Q$36,6,FALSE))</f>
        <v>116484</v>
      </c>
      <c r="Z347" s="7">
        <f t="shared" si="32"/>
        <v>12709</v>
      </c>
      <c r="AA347" s="7">
        <f t="shared" si="33"/>
        <v>103775</v>
      </c>
    </row>
    <row r="348" spans="9:28" x14ac:dyDescent="0.2">
      <c r="I348">
        <f t="shared" si="34"/>
        <v>29</v>
      </c>
      <c r="O348" s="3"/>
      <c r="P348" s="6"/>
      <c r="Q348" s="7"/>
      <c r="R348" s="7"/>
      <c r="S348" s="7"/>
      <c r="T348">
        <v>347</v>
      </c>
      <c r="U348">
        <f>IF(比較1!$C$7&lt;system!I348,"",system!I348)</f>
        <v>29</v>
      </c>
      <c r="V348" s="3">
        <f t="shared" si="30"/>
        <v>52628</v>
      </c>
      <c r="W348" s="6">
        <f>IF(U348="","",VLOOKUP(U348,system!$A$2:$B$36,2,FALSE))</f>
        <v>1.8499999999999999E-2</v>
      </c>
      <c r="X348" s="7">
        <f t="shared" si="31"/>
        <v>8140450</v>
      </c>
      <c r="Y348" s="7">
        <f>IF(U348="","",VLOOKUP(U348,system!$L$2:$Q$36,6,FALSE))</f>
        <v>116484</v>
      </c>
      <c r="Z348" s="7">
        <f t="shared" si="32"/>
        <v>12549</v>
      </c>
      <c r="AA348" s="7">
        <f t="shared" si="33"/>
        <v>103935</v>
      </c>
    </row>
    <row r="349" spans="9:28" x14ac:dyDescent="0.2">
      <c r="I349">
        <f t="shared" si="34"/>
        <v>29</v>
      </c>
      <c r="O349" s="3"/>
      <c r="P349" s="6"/>
      <c r="Q349" s="7"/>
      <c r="R349" s="7"/>
      <c r="S349" s="7"/>
      <c r="T349">
        <v>348</v>
      </c>
      <c r="U349">
        <f>IF(比較1!$C$7&lt;system!I349,"",system!I349)</f>
        <v>29</v>
      </c>
      <c r="V349" s="3">
        <f t="shared" si="30"/>
        <v>52657</v>
      </c>
      <c r="W349" s="6">
        <f>IF(U349="","",VLOOKUP(U349,system!$A$2:$B$36,2,FALSE))</f>
        <v>1.8499999999999999E-2</v>
      </c>
      <c r="X349" s="7">
        <f t="shared" si="31"/>
        <v>8036515</v>
      </c>
      <c r="Y349" s="7">
        <f>IF(U349="","",VLOOKUP(U349,system!$L$2:$Q$36,6,FALSE))</f>
        <v>116484</v>
      </c>
      <c r="Z349" s="7">
        <f t="shared" si="32"/>
        <v>12389</v>
      </c>
      <c r="AA349" s="7">
        <f t="shared" si="33"/>
        <v>104095</v>
      </c>
    </row>
    <row r="350" spans="9:28" x14ac:dyDescent="0.2">
      <c r="I350">
        <f t="shared" si="34"/>
        <v>30</v>
      </c>
      <c r="O350" s="3"/>
      <c r="P350" s="6"/>
      <c r="Q350" s="7"/>
      <c r="R350" s="7"/>
      <c r="S350" s="7"/>
      <c r="T350">
        <v>349</v>
      </c>
      <c r="U350">
        <f>IF(比較1!$C$7&lt;system!I350,"",system!I350)</f>
        <v>30</v>
      </c>
      <c r="V350" s="3">
        <f t="shared" si="30"/>
        <v>52688</v>
      </c>
      <c r="W350" s="6">
        <f>IF(U350="","",VLOOKUP(U350,system!$A$2:$B$36,2,FALSE))</f>
        <v>1.8499999999999999E-2</v>
      </c>
      <c r="X350" s="7">
        <f t="shared" si="31"/>
        <v>7932420</v>
      </c>
      <c r="Y350" s="7">
        <f>IF(U350="","",VLOOKUP(U350,system!$L$2:$Q$36,6,FALSE))</f>
        <v>116484</v>
      </c>
      <c r="Z350" s="7">
        <f t="shared" si="32"/>
        <v>12229</v>
      </c>
      <c r="AA350" s="7">
        <f t="shared" si="33"/>
        <v>104255</v>
      </c>
      <c r="AB350">
        <f>IF(X350="","",ROUND(system!$AJ$5/100*X350,-2))</f>
        <v>43400</v>
      </c>
    </row>
    <row r="351" spans="9:28" x14ac:dyDescent="0.2">
      <c r="I351">
        <f t="shared" si="34"/>
        <v>30</v>
      </c>
      <c r="O351" s="3"/>
      <c r="P351" s="6"/>
      <c r="Q351" s="7"/>
      <c r="R351" s="7"/>
      <c r="S351" s="7"/>
      <c r="T351">
        <v>350</v>
      </c>
      <c r="U351">
        <f>IF(比較1!$C$7&lt;system!I351,"",system!I351)</f>
        <v>30</v>
      </c>
      <c r="V351" s="3">
        <f t="shared" si="30"/>
        <v>52718</v>
      </c>
      <c r="W351" s="6">
        <f>IF(U351="","",VLOOKUP(U351,system!$A$2:$B$36,2,FALSE))</f>
        <v>1.8499999999999999E-2</v>
      </c>
      <c r="X351" s="7">
        <f t="shared" si="31"/>
        <v>7828165</v>
      </c>
      <c r="Y351" s="7">
        <f>IF(U351="","",VLOOKUP(U351,system!$L$2:$Q$36,6,FALSE))</f>
        <v>116484</v>
      </c>
      <c r="Z351" s="7">
        <f t="shared" si="32"/>
        <v>12068</v>
      </c>
      <c r="AA351" s="7">
        <f t="shared" si="33"/>
        <v>104416</v>
      </c>
    </row>
    <row r="352" spans="9:28" x14ac:dyDescent="0.2">
      <c r="I352">
        <f t="shared" si="34"/>
        <v>30</v>
      </c>
      <c r="O352" s="3"/>
      <c r="P352" s="6"/>
      <c r="Q352" s="7"/>
      <c r="R352" s="7"/>
      <c r="S352" s="7"/>
      <c r="T352">
        <v>351</v>
      </c>
      <c r="U352">
        <f>IF(比較1!$C$7&lt;system!I352,"",system!I352)</f>
        <v>30</v>
      </c>
      <c r="V352" s="3">
        <f t="shared" si="30"/>
        <v>52749</v>
      </c>
      <c r="W352" s="6">
        <f>IF(U352="","",VLOOKUP(U352,system!$A$2:$B$36,2,FALSE))</f>
        <v>1.8499999999999999E-2</v>
      </c>
      <c r="X352" s="7">
        <f t="shared" si="31"/>
        <v>7723749</v>
      </c>
      <c r="Y352" s="7">
        <f>IF(U352="","",VLOOKUP(U352,system!$L$2:$Q$36,6,FALSE))</f>
        <v>116484</v>
      </c>
      <c r="Z352" s="7">
        <f t="shared" si="32"/>
        <v>11907</v>
      </c>
      <c r="AA352" s="7">
        <f t="shared" si="33"/>
        <v>104577</v>
      </c>
    </row>
    <row r="353" spans="9:28" x14ac:dyDescent="0.2">
      <c r="I353">
        <f t="shared" si="34"/>
        <v>30</v>
      </c>
      <c r="O353" s="3"/>
      <c r="P353" s="6"/>
      <c r="Q353" s="7"/>
      <c r="R353" s="7"/>
      <c r="S353" s="7"/>
      <c r="T353">
        <v>352</v>
      </c>
      <c r="U353">
        <f>IF(比較1!$C$7&lt;system!I353,"",system!I353)</f>
        <v>30</v>
      </c>
      <c r="V353" s="3">
        <f t="shared" si="30"/>
        <v>52779</v>
      </c>
      <c r="W353" s="6">
        <f>IF(U353="","",VLOOKUP(U353,system!$A$2:$B$36,2,FALSE))</f>
        <v>1.8499999999999999E-2</v>
      </c>
      <c r="X353" s="7">
        <f t="shared" si="31"/>
        <v>7619172</v>
      </c>
      <c r="Y353" s="7">
        <f>IF(U353="","",VLOOKUP(U353,system!$L$2:$Q$36,6,FALSE))</f>
        <v>116484</v>
      </c>
      <c r="Z353" s="7">
        <f t="shared" si="32"/>
        <v>11746</v>
      </c>
      <c r="AA353" s="7">
        <f t="shared" si="33"/>
        <v>104738</v>
      </c>
    </row>
    <row r="354" spans="9:28" x14ac:dyDescent="0.2">
      <c r="I354">
        <f t="shared" si="34"/>
        <v>30</v>
      </c>
      <c r="O354" s="3"/>
      <c r="P354" s="6"/>
      <c r="Q354" s="7"/>
      <c r="R354" s="7"/>
      <c r="S354" s="7"/>
      <c r="T354">
        <v>353</v>
      </c>
      <c r="U354">
        <f>IF(比較1!$C$7&lt;system!I354,"",system!I354)</f>
        <v>30</v>
      </c>
      <c r="V354" s="3">
        <f t="shared" si="30"/>
        <v>52810</v>
      </c>
      <c r="W354" s="6">
        <f>IF(U354="","",VLOOKUP(U354,system!$A$2:$B$36,2,FALSE))</f>
        <v>1.8499999999999999E-2</v>
      </c>
      <c r="X354" s="7">
        <f t="shared" si="31"/>
        <v>7514434</v>
      </c>
      <c r="Y354" s="7">
        <f>IF(U354="","",VLOOKUP(U354,system!$L$2:$Q$36,6,FALSE))</f>
        <v>116484</v>
      </c>
      <c r="Z354" s="7">
        <f t="shared" si="32"/>
        <v>11584</v>
      </c>
      <c r="AA354" s="7">
        <f t="shared" si="33"/>
        <v>104900</v>
      </c>
    </row>
    <row r="355" spans="9:28" x14ac:dyDescent="0.2">
      <c r="I355">
        <f t="shared" si="34"/>
        <v>30</v>
      </c>
      <c r="O355" s="3"/>
      <c r="P355" s="6"/>
      <c r="Q355" s="7"/>
      <c r="R355" s="7"/>
      <c r="S355" s="7"/>
      <c r="T355">
        <v>354</v>
      </c>
      <c r="U355">
        <f>IF(比較1!$C$7&lt;system!I355,"",system!I355)</f>
        <v>30</v>
      </c>
      <c r="V355" s="3">
        <f t="shared" si="30"/>
        <v>52841</v>
      </c>
      <c r="W355" s="6">
        <f>IF(U355="","",VLOOKUP(U355,system!$A$2:$B$36,2,FALSE))</f>
        <v>1.8499999999999999E-2</v>
      </c>
      <c r="X355" s="7">
        <f t="shared" si="31"/>
        <v>7409534</v>
      </c>
      <c r="Y355" s="7">
        <f>IF(U355="","",VLOOKUP(U355,system!$L$2:$Q$36,6,FALSE))</f>
        <v>116484</v>
      </c>
      <c r="Z355" s="7">
        <f t="shared" si="32"/>
        <v>11423</v>
      </c>
      <c r="AA355" s="7">
        <f t="shared" si="33"/>
        <v>105061</v>
      </c>
    </row>
    <row r="356" spans="9:28" x14ac:dyDescent="0.2">
      <c r="I356">
        <f t="shared" si="34"/>
        <v>30</v>
      </c>
      <c r="O356" s="3"/>
      <c r="P356" s="6"/>
      <c r="Q356" s="7"/>
      <c r="R356" s="7"/>
      <c r="S356" s="7"/>
      <c r="T356">
        <v>355</v>
      </c>
      <c r="U356">
        <f>IF(比較1!$C$7&lt;system!I356,"",system!I356)</f>
        <v>30</v>
      </c>
      <c r="V356" s="3">
        <f t="shared" si="30"/>
        <v>52871</v>
      </c>
      <c r="W356" s="6">
        <f>IF(U356="","",VLOOKUP(U356,system!$A$2:$B$36,2,FALSE))</f>
        <v>1.8499999999999999E-2</v>
      </c>
      <c r="X356" s="7">
        <f t="shared" si="31"/>
        <v>7304473</v>
      </c>
      <c r="Y356" s="7">
        <f>IF(U356="","",VLOOKUP(U356,system!$L$2:$Q$36,6,FALSE))</f>
        <v>116484</v>
      </c>
      <c r="Z356" s="7">
        <f t="shared" si="32"/>
        <v>11261</v>
      </c>
      <c r="AA356" s="7">
        <f t="shared" si="33"/>
        <v>105223</v>
      </c>
    </row>
    <row r="357" spans="9:28" x14ac:dyDescent="0.2">
      <c r="I357">
        <f t="shared" si="34"/>
        <v>30</v>
      </c>
      <c r="O357" s="3"/>
      <c r="P357" s="6"/>
      <c r="Q357" s="7"/>
      <c r="R357" s="7"/>
      <c r="S357" s="7"/>
      <c r="T357">
        <v>356</v>
      </c>
      <c r="U357">
        <f>IF(比較1!$C$7&lt;system!I357,"",system!I357)</f>
        <v>30</v>
      </c>
      <c r="V357" s="3">
        <f t="shared" si="30"/>
        <v>52902</v>
      </c>
      <c r="W357" s="6">
        <f>IF(U357="","",VLOOKUP(U357,system!$A$2:$B$36,2,FALSE))</f>
        <v>1.8499999999999999E-2</v>
      </c>
      <c r="X357" s="7">
        <f t="shared" si="31"/>
        <v>7199250</v>
      </c>
      <c r="Y357" s="7">
        <f>IF(U357="","",VLOOKUP(U357,system!$L$2:$Q$36,6,FALSE))</f>
        <v>116484</v>
      </c>
      <c r="Z357" s="7">
        <f t="shared" si="32"/>
        <v>11098</v>
      </c>
      <c r="AA357" s="7">
        <f t="shared" si="33"/>
        <v>105386</v>
      </c>
    </row>
    <row r="358" spans="9:28" x14ac:dyDescent="0.2">
      <c r="I358">
        <f t="shared" si="34"/>
        <v>30</v>
      </c>
      <c r="O358" s="3"/>
      <c r="P358" s="6"/>
      <c r="Q358" s="7"/>
      <c r="R358" s="7"/>
      <c r="S358" s="7"/>
      <c r="T358">
        <v>357</v>
      </c>
      <c r="U358">
        <f>IF(比較1!$C$7&lt;system!I358,"",system!I358)</f>
        <v>30</v>
      </c>
      <c r="V358" s="3">
        <f t="shared" si="30"/>
        <v>52932</v>
      </c>
      <c r="W358" s="6">
        <f>IF(U358="","",VLOOKUP(U358,system!$A$2:$B$36,2,FALSE))</f>
        <v>1.8499999999999999E-2</v>
      </c>
      <c r="X358" s="7">
        <f t="shared" si="31"/>
        <v>7093864</v>
      </c>
      <c r="Y358" s="7">
        <f>IF(U358="","",VLOOKUP(U358,system!$L$2:$Q$36,6,FALSE))</f>
        <v>116484</v>
      </c>
      <c r="Z358" s="7">
        <f t="shared" si="32"/>
        <v>10936</v>
      </c>
      <c r="AA358" s="7">
        <f t="shared" si="33"/>
        <v>105548</v>
      </c>
    </row>
    <row r="359" spans="9:28" x14ac:dyDescent="0.2">
      <c r="I359">
        <f t="shared" si="34"/>
        <v>30</v>
      </c>
      <c r="O359" s="3"/>
      <c r="P359" s="6"/>
      <c r="Q359" s="7"/>
      <c r="R359" s="7"/>
      <c r="S359" s="7"/>
      <c r="T359">
        <v>358</v>
      </c>
      <c r="U359">
        <f>IF(比較1!$C$7&lt;system!I359,"",system!I359)</f>
        <v>30</v>
      </c>
      <c r="V359" s="3">
        <f t="shared" si="30"/>
        <v>52963</v>
      </c>
      <c r="W359" s="6">
        <f>IF(U359="","",VLOOKUP(U359,system!$A$2:$B$36,2,FALSE))</f>
        <v>1.8499999999999999E-2</v>
      </c>
      <c r="X359" s="7">
        <f t="shared" si="31"/>
        <v>6988316</v>
      </c>
      <c r="Y359" s="7">
        <f>IF(U359="","",VLOOKUP(U359,system!$L$2:$Q$36,6,FALSE))</f>
        <v>116484</v>
      </c>
      <c r="Z359" s="7">
        <f t="shared" si="32"/>
        <v>10773</v>
      </c>
      <c r="AA359" s="7">
        <f t="shared" si="33"/>
        <v>105711</v>
      </c>
    </row>
    <row r="360" spans="9:28" x14ac:dyDescent="0.2">
      <c r="I360">
        <f t="shared" si="34"/>
        <v>30</v>
      </c>
      <c r="O360" s="3"/>
      <c r="P360" s="6"/>
      <c r="Q360" s="7"/>
      <c r="R360" s="7"/>
      <c r="S360" s="7"/>
      <c r="T360">
        <v>359</v>
      </c>
      <c r="U360">
        <f>IF(比較1!$C$7&lt;system!I360,"",system!I360)</f>
        <v>30</v>
      </c>
      <c r="V360" s="3">
        <f t="shared" si="30"/>
        <v>52994</v>
      </c>
      <c r="W360" s="6">
        <f>IF(U360="","",VLOOKUP(U360,system!$A$2:$B$36,2,FALSE))</f>
        <v>1.8499999999999999E-2</v>
      </c>
      <c r="X360" s="7">
        <f t="shared" si="31"/>
        <v>6882605</v>
      </c>
      <c r="Y360" s="7">
        <f>IF(U360="","",VLOOKUP(U360,system!$L$2:$Q$36,6,FALSE))</f>
        <v>116484</v>
      </c>
      <c r="Z360" s="7">
        <f t="shared" si="32"/>
        <v>10610</v>
      </c>
      <c r="AA360" s="7">
        <f t="shared" si="33"/>
        <v>105874</v>
      </c>
    </row>
    <row r="361" spans="9:28" x14ac:dyDescent="0.2">
      <c r="I361">
        <f t="shared" si="34"/>
        <v>30</v>
      </c>
      <c r="O361" s="3"/>
      <c r="P361" s="6"/>
      <c r="Q361" s="7"/>
      <c r="R361" s="7"/>
      <c r="S361" s="7"/>
      <c r="T361">
        <v>360</v>
      </c>
      <c r="U361">
        <f>IF(比較1!$C$7&lt;system!I361,"",system!I361)</f>
        <v>30</v>
      </c>
      <c r="V361" s="3">
        <f t="shared" si="30"/>
        <v>53022</v>
      </c>
      <c r="W361" s="6">
        <f>IF(U361="","",VLOOKUP(U361,system!$A$2:$B$36,2,FALSE))</f>
        <v>1.8499999999999999E-2</v>
      </c>
      <c r="X361" s="7">
        <f t="shared" si="31"/>
        <v>6776731</v>
      </c>
      <c r="Y361" s="7">
        <f>IF(U361="","",VLOOKUP(U361,system!$L$2:$Q$36,6,FALSE))</f>
        <v>116484</v>
      </c>
      <c r="Z361" s="7">
        <f t="shared" si="32"/>
        <v>10447</v>
      </c>
      <c r="AA361" s="7">
        <f t="shared" si="33"/>
        <v>106037</v>
      </c>
    </row>
    <row r="362" spans="9:28" x14ac:dyDescent="0.2">
      <c r="I362">
        <f t="shared" si="34"/>
        <v>31</v>
      </c>
      <c r="O362" s="3"/>
      <c r="P362" s="6"/>
      <c r="Q362" s="7"/>
      <c r="R362" s="7"/>
      <c r="S362" s="7"/>
      <c r="T362">
        <v>361</v>
      </c>
      <c r="U362">
        <f>IF(比較1!$C$7&lt;system!I362,"",system!I362)</f>
        <v>31</v>
      </c>
      <c r="V362" s="3">
        <f t="shared" si="30"/>
        <v>53053</v>
      </c>
      <c r="W362" s="6">
        <f>IF(U362="","",VLOOKUP(U362,system!$A$2:$B$36,2,FALSE))</f>
        <v>1.8499999999999999E-2</v>
      </c>
      <c r="X362" s="7">
        <f t="shared" si="31"/>
        <v>6670694</v>
      </c>
      <c r="Y362" s="7">
        <f>IF(U362="","",VLOOKUP(U362,system!$L$2:$Q$36,6,FALSE))</f>
        <v>116485</v>
      </c>
      <c r="Z362" s="7">
        <f t="shared" si="32"/>
        <v>10283</v>
      </c>
      <c r="AA362" s="7">
        <f t="shared" si="33"/>
        <v>106202</v>
      </c>
      <c r="AB362">
        <f>IF(X362="","",ROUND(system!$AJ$5/100*X362,-2))</f>
        <v>36500</v>
      </c>
    </row>
    <row r="363" spans="9:28" x14ac:dyDescent="0.2">
      <c r="I363">
        <f t="shared" si="34"/>
        <v>31</v>
      </c>
      <c r="O363" s="3"/>
      <c r="P363" s="6"/>
      <c r="Q363" s="7"/>
      <c r="R363" s="7"/>
      <c r="S363" s="7"/>
      <c r="T363">
        <v>362</v>
      </c>
      <c r="U363">
        <f>IF(比較1!$C$7&lt;system!I363,"",system!I363)</f>
        <v>31</v>
      </c>
      <c r="V363" s="3">
        <f t="shared" si="30"/>
        <v>53083</v>
      </c>
      <c r="W363" s="6">
        <f>IF(U363="","",VLOOKUP(U363,system!$A$2:$B$36,2,FALSE))</f>
        <v>1.8499999999999999E-2</v>
      </c>
      <c r="X363" s="7">
        <f t="shared" si="31"/>
        <v>6564492</v>
      </c>
      <c r="Y363" s="7">
        <f>IF(U363="","",VLOOKUP(U363,system!$L$2:$Q$36,6,FALSE))</f>
        <v>116485</v>
      </c>
      <c r="Z363" s="7">
        <f t="shared" si="32"/>
        <v>10120</v>
      </c>
      <c r="AA363" s="7">
        <f t="shared" si="33"/>
        <v>106365</v>
      </c>
    </row>
    <row r="364" spans="9:28" x14ac:dyDescent="0.2">
      <c r="I364">
        <f t="shared" si="34"/>
        <v>31</v>
      </c>
      <c r="O364" s="3"/>
      <c r="P364" s="6"/>
      <c r="Q364" s="7"/>
      <c r="R364" s="7"/>
      <c r="S364" s="7"/>
      <c r="T364">
        <v>363</v>
      </c>
      <c r="U364">
        <f>IF(比較1!$C$7&lt;system!I364,"",system!I364)</f>
        <v>31</v>
      </c>
      <c r="V364" s="3">
        <f t="shared" si="30"/>
        <v>53114</v>
      </c>
      <c r="W364" s="6">
        <f>IF(U364="","",VLOOKUP(U364,system!$A$2:$B$36,2,FALSE))</f>
        <v>1.8499999999999999E-2</v>
      </c>
      <c r="X364" s="7">
        <f t="shared" si="31"/>
        <v>6458127</v>
      </c>
      <c r="Y364" s="7">
        <f>IF(U364="","",VLOOKUP(U364,system!$L$2:$Q$36,6,FALSE))</f>
        <v>116485</v>
      </c>
      <c r="Z364" s="7">
        <f t="shared" si="32"/>
        <v>9956</v>
      </c>
      <c r="AA364" s="7">
        <f t="shared" si="33"/>
        <v>106529</v>
      </c>
    </row>
    <row r="365" spans="9:28" x14ac:dyDescent="0.2">
      <c r="I365">
        <f t="shared" si="34"/>
        <v>31</v>
      </c>
      <c r="O365" s="3"/>
      <c r="P365" s="6"/>
      <c r="Q365" s="7"/>
      <c r="R365" s="7"/>
      <c r="S365" s="7"/>
      <c r="T365">
        <v>364</v>
      </c>
      <c r="U365">
        <f>IF(比較1!$C$7&lt;system!I365,"",system!I365)</f>
        <v>31</v>
      </c>
      <c r="V365" s="3">
        <f t="shared" si="30"/>
        <v>53144</v>
      </c>
      <c r="W365" s="6">
        <f>IF(U365="","",VLOOKUP(U365,system!$A$2:$B$36,2,FALSE))</f>
        <v>1.8499999999999999E-2</v>
      </c>
      <c r="X365" s="7">
        <f t="shared" si="31"/>
        <v>6351598</v>
      </c>
      <c r="Y365" s="7">
        <f>IF(U365="","",VLOOKUP(U365,system!$L$2:$Q$36,6,FALSE))</f>
        <v>116485</v>
      </c>
      <c r="Z365" s="7">
        <f t="shared" si="32"/>
        <v>9792</v>
      </c>
      <c r="AA365" s="7">
        <f t="shared" si="33"/>
        <v>106693</v>
      </c>
    </row>
    <row r="366" spans="9:28" x14ac:dyDescent="0.2">
      <c r="I366">
        <f t="shared" si="34"/>
        <v>31</v>
      </c>
      <c r="O366" s="3"/>
      <c r="P366" s="6"/>
      <c r="Q366" s="7"/>
      <c r="R366" s="7"/>
      <c r="S366" s="7"/>
      <c r="T366">
        <v>365</v>
      </c>
      <c r="U366">
        <f>IF(比較1!$C$7&lt;system!I366,"",system!I366)</f>
        <v>31</v>
      </c>
      <c r="V366" s="3">
        <f t="shared" si="30"/>
        <v>53175</v>
      </c>
      <c r="W366" s="6">
        <f>IF(U366="","",VLOOKUP(U366,system!$A$2:$B$36,2,FALSE))</f>
        <v>1.8499999999999999E-2</v>
      </c>
      <c r="X366" s="7">
        <f t="shared" si="31"/>
        <v>6244905</v>
      </c>
      <c r="Y366" s="7">
        <f>IF(U366="","",VLOOKUP(U366,system!$L$2:$Q$36,6,FALSE))</f>
        <v>116485</v>
      </c>
      <c r="Z366" s="7">
        <f t="shared" si="32"/>
        <v>9627</v>
      </c>
      <c r="AA366" s="7">
        <f t="shared" si="33"/>
        <v>106858</v>
      </c>
    </row>
    <row r="367" spans="9:28" x14ac:dyDescent="0.2">
      <c r="I367">
        <f t="shared" si="34"/>
        <v>31</v>
      </c>
      <c r="O367" s="3"/>
      <c r="P367" s="6"/>
      <c r="Q367" s="7"/>
      <c r="R367" s="7"/>
      <c r="S367" s="7"/>
      <c r="T367">
        <v>366</v>
      </c>
      <c r="U367">
        <f>IF(比較1!$C$7&lt;system!I367,"",system!I367)</f>
        <v>31</v>
      </c>
      <c r="V367" s="3">
        <f t="shared" si="30"/>
        <v>53206</v>
      </c>
      <c r="W367" s="6">
        <f>IF(U367="","",VLOOKUP(U367,system!$A$2:$B$36,2,FALSE))</f>
        <v>1.8499999999999999E-2</v>
      </c>
      <c r="X367" s="7">
        <f t="shared" si="31"/>
        <v>6138047</v>
      </c>
      <c r="Y367" s="7">
        <f>IF(U367="","",VLOOKUP(U367,system!$L$2:$Q$36,6,FALSE))</f>
        <v>116485</v>
      </c>
      <c r="Z367" s="7">
        <f t="shared" si="32"/>
        <v>9462</v>
      </c>
      <c r="AA367" s="7">
        <f t="shared" si="33"/>
        <v>107023</v>
      </c>
    </row>
    <row r="368" spans="9:28" x14ac:dyDescent="0.2">
      <c r="I368">
        <f t="shared" si="34"/>
        <v>31</v>
      </c>
      <c r="O368" s="3"/>
      <c r="P368" s="6"/>
      <c r="Q368" s="7"/>
      <c r="R368" s="7"/>
      <c r="S368" s="7"/>
      <c r="T368">
        <v>367</v>
      </c>
      <c r="U368">
        <f>IF(比較1!$C$7&lt;system!I368,"",system!I368)</f>
        <v>31</v>
      </c>
      <c r="V368" s="3">
        <f t="shared" si="30"/>
        <v>53236</v>
      </c>
      <c r="W368" s="6">
        <f>IF(U368="","",VLOOKUP(U368,system!$A$2:$B$36,2,FALSE))</f>
        <v>1.8499999999999999E-2</v>
      </c>
      <c r="X368" s="7">
        <f t="shared" si="31"/>
        <v>6031024</v>
      </c>
      <c r="Y368" s="7">
        <f>IF(U368="","",VLOOKUP(U368,system!$L$2:$Q$36,6,FALSE))</f>
        <v>116485</v>
      </c>
      <c r="Z368" s="7">
        <f t="shared" si="32"/>
        <v>9297</v>
      </c>
      <c r="AA368" s="7">
        <f t="shared" si="33"/>
        <v>107188</v>
      </c>
    </row>
    <row r="369" spans="9:28" x14ac:dyDescent="0.2">
      <c r="I369">
        <f t="shared" si="34"/>
        <v>31</v>
      </c>
      <c r="O369" s="3"/>
      <c r="P369" s="6"/>
      <c r="Q369" s="7"/>
      <c r="R369" s="7"/>
      <c r="S369" s="7"/>
      <c r="T369">
        <v>368</v>
      </c>
      <c r="U369">
        <f>IF(比較1!$C$7&lt;system!I369,"",system!I369)</f>
        <v>31</v>
      </c>
      <c r="V369" s="3">
        <f t="shared" si="30"/>
        <v>53267</v>
      </c>
      <c r="W369" s="6">
        <f>IF(U369="","",VLOOKUP(U369,system!$A$2:$B$36,2,FALSE))</f>
        <v>1.8499999999999999E-2</v>
      </c>
      <c r="X369" s="7">
        <f t="shared" si="31"/>
        <v>5923836</v>
      </c>
      <c r="Y369" s="7">
        <f>IF(U369="","",VLOOKUP(U369,system!$L$2:$Q$36,6,FALSE))</f>
        <v>116485</v>
      </c>
      <c r="Z369" s="7">
        <f t="shared" si="32"/>
        <v>9132</v>
      </c>
      <c r="AA369" s="7">
        <f t="shared" si="33"/>
        <v>107353</v>
      </c>
    </row>
    <row r="370" spans="9:28" x14ac:dyDescent="0.2">
      <c r="I370">
        <f t="shared" si="34"/>
        <v>31</v>
      </c>
      <c r="O370" s="3"/>
      <c r="P370" s="6"/>
      <c r="Q370" s="7"/>
      <c r="R370" s="7"/>
      <c r="S370" s="7"/>
      <c r="T370">
        <v>369</v>
      </c>
      <c r="U370">
        <f>IF(比較1!$C$7&lt;system!I370,"",system!I370)</f>
        <v>31</v>
      </c>
      <c r="V370" s="3">
        <f t="shared" si="30"/>
        <v>53297</v>
      </c>
      <c r="W370" s="6">
        <f>IF(U370="","",VLOOKUP(U370,system!$A$2:$B$36,2,FALSE))</f>
        <v>1.8499999999999999E-2</v>
      </c>
      <c r="X370" s="7">
        <f t="shared" si="31"/>
        <v>5816483</v>
      </c>
      <c r="Y370" s="7">
        <f>IF(U370="","",VLOOKUP(U370,system!$L$2:$Q$36,6,FALSE))</f>
        <v>116485</v>
      </c>
      <c r="Z370" s="7">
        <f t="shared" si="32"/>
        <v>8967</v>
      </c>
      <c r="AA370" s="7">
        <f t="shared" si="33"/>
        <v>107518</v>
      </c>
    </row>
    <row r="371" spans="9:28" x14ac:dyDescent="0.2">
      <c r="I371">
        <f t="shared" si="34"/>
        <v>31</v>
      </c>
      <c r="O371" s="3"/>
      <c r="P371" s="6"/>
      <c r="Q371" s="7"/>
      <c r="R371" s="7"/>
      <c r="S371" s="7"/>
      <c r="T371">
        <v>370</v>
      </c>
      <c r="U371">
        <f>IF(比較1!$C$7&lt;system!I371,"",system!I371)</f>
        <v>31</v>
      </c>
      <c r="V371" s="3">
        <f t="shared" si="30"/>
        <v>53328</v>
      </c>
      <c r="W371" s="6">
        <f>IF(U371="","",VLOOKUP(U371,system!$A$2:$B$36,2,FALSE))</f>
        <v>1.8499999999999999E-2</v>
      </c>
      <c r="X371" s="7">
        <f t="shared" si="31"/>
        <v>5708965</v>
      </c>
      <c r="Y371" s="7">
        <f>IF(U371="","",VLOOKUP(U371,system!$L$2:$Q$36,6,FALSE))</f>
        <v>116485</v>
      </c>
      <c r="Z371" s="7">
        <f t="shared" si="32"/>
        <v>8801</v>
      </c>
      <c r="AA371" s="7">
        <f t="shared" si="33"/>
        <v>107684</v>
      </c>
    </row>
    <row r="372" spans="9:28" x14ac:dyDescent="0.2">
      <c r="I372">
        <f t="shared" si="34"/>
        <v>31</v>
      </c>
      <c r="O372" s="3"/>
      <c r="P372" s="6"/>
      <c r="Q372" s="7"/>
      <c r="R372" s="7"/>
      <c r="S372" s="7"/>
      <c r="T372">
        <v>371</v>
      </c>
      <c r="U372">
        <f>IF(比較1!$C$7&lt;system!I372,"",system!I372)</f>
        <v>31</v>
      </c>
      <c r="V372" s="3">
        <f t="shared" si="30"/>
        <v>53359</v>
      </c>
      <c r="W372" s="6">
        <f>IF(U372="","",VLOOKUP(U372,system!$A$2:$B$36,2,FALSE))</f>
        <v>1.8499999999999999E-2</v>
      </c>
      <c r="X372" s="7">
        <f t="shared" si="31"/>
        <v>5601281</v>
      </c>
      <c r="Y372" s="7">
        <f>IF(U372="","",VLOOKUP(U372,system!$L$2:$Q$36,6,FALSE))</f>
        <v>116485</v>
      </c>
      <c r="Z372" s="7">
        <f t="shared" si="32"/>
        <v>8635</v>
      </c>
      <c r="AA372" s="7">
        <f t="shared" si="33"/>
        <v>107850</v>
      </c>
    </row>
    <row r="373" spans="9:28" x14ac:dyDescent="0.2">
      <c r="I373">
        <f t="shared" si="34"/>
        <v>31</v>
      </c>
      <c r="O373" s="3"/>
      <c r="P373" s="6"/>
      <c r="Q373" s="7"/>
      <c r="R373" s="7"/>
      <c r="S373" s="7"/>
      <c r="T373">
        <v>372</v>
      </c>
      <c r="U373">
        <f>IF(比較1!$C$7&lt;system!I373,"",system!I373)</f>
        <v>31</v>
      </c>
      <c r="V373" s="3">
        <f t="shared" si="30"/>
        <v>53387</v>
      </c>
      <c r="W373" s="6">
        <f>IF(U373="","",VLOOKUP(U373,system!$A$2:$B$36,2,FALSE))</f>
        <v>1.8499999999999999E-2</v>
      </c>
      <c r="X373" s="7">
        <f t="shared" si="31"/>
        <v>5493431</v>
      </c>
      <c r="Y373" s="7">
        <f>IF(U373="","",VLOOKUP(U373,system!$L$2:$Q$36,6,FALSE))</f>
        <v>116485</v>
      </c>
      <c r="Z373" s="7">
        <f t="shared" si="32"/>
        <v>8469</v>
      </c>
      <c r="AA373" s="7">
        <f t="shared" si="33"/>
        <v>108016</v>
      </c>
    </row>
    <row r="374" spans="9:28" x14ac:dyDescent="0.2">
      <c r="I374">
        <f t="shared" si="34"/>
        <v>32</v>
      </c>
      <c r="O374" s="3"/>
      <c r="P374" s="6"/>
      <c r="Q374" s="7"/>
      <c r="R374" s="7"/>
      <c r="S374" s="7"/>
      <c r="T374">
        <v>373</v>
      </c>
      <c r="U374">
        <f>IF(比較1!$C$7&lt;system!I374,"",system!I374)</f>
        <v>32</v>
      </c>
      <c r="V374" s="3">
        <f t="shared" si="30"/>
        <v>53418</v>
      </c>
      <c r="W374" s="6">
        <f>IF(U374="","",VLOOKUP(U374,system!$A$2:$B$36,2,FALSE))</f>
        <v>1.8499999999999999E-2</v>
      </c>
      <c r="X374" s="7">
        <f t="shared" si="31"/>
        <v>5385415</v>
      </c>
      <c r="Y374" s="7">
        <f>IF(U374="","",VLOOKUP(U374,system!$L$2:$Q$36,6,FALSE))</f>
        <v>116485</v>
      </c>
      <c r="Z374" s="7">
        <f t="shared" si="32"/>
        <v>8302</v>
      </c>
      <c r="AA374" s="7">
        <f t="shared" si="33"/>
        <v>108183</v>
      </c>
      <c r="AB374">
        <f>IF(X374="","",ROUND(system!$AJ$5/100*X374,-2))</f>
        <v>29500</v>
      </c>
    </row>
    <row r="375" spans="9:28" x14ac:dyDescent="0.2">
      <c r="I375">
        <f t="shared" si="34"/>
        <v>32</v>
      </c>
      <c r="O375" s="3"/>
      <c r="P375" s="6"/>
      <c r="Q375" s="7"/>
      <c r="R375" s="7"/>
      <c r="S375" s="7"/>
      <c r="T375">
        <v>374</v>
      </c>
      <c r="U375">
        <f>IF(比較1!$C$7&lt;system!I375,"",system!I375)</f>
        <v>32</v>
      </c>
      <c r="V375" s="3">
        <f t="shared" si="30"/>
        <v>53448</v>
      </c>
      <c r="W375" s="6">
        <f>IF(U375="","",VLOOKUP(U375,system!$A$2:$B$36,2,FALSE))</f>
        <v>1.8499999999999999E-2</v>
      </c>
      <c r="X375" s="7">
        <f t="shared" si="31"/>
        <v>5277232</v>
      </c>
      <c r="Y375" s="7">
        <f>IF(U375="","",VLOOKUP(U375,system!$L$2:$Q$36,6,FALSE))</f>
        <v>116485</v>
      </c>
      <c r="Z375" s="7">
        <f t="shared" si="32"/>
        <v>8135</v>
      </c>
      <c r="AA375" s="7">
        <f t="shared" si="33"/>
        <v>108350</v>
      </c>
    </row>
    <row r="376" spans="9:28" x14ac:dyDescent="0.2">
      <c r="I376">
        <f t="shared" si="34"/>
        <v>32</v>
      </c>
      <c r="O376" s="3"/>
      <c r="P376" s="6"/>
      <c r="Q376" s="7"/>
      <c r="R376" s="7"/>
      <c r="S376" s="7"/>
      <c r="T376">
        <v>375</v>
      </c>
      <c r="U376">
        <f>IF(比較1!$C$7&lt;system!I376,"",system!I376)</f>
        <v>32</v>
      </c>
      <c r="V376" s="3">
        <f t="shared" si="30"/>
        <v>53479</v>
      </c>
      <c r="W376" s="6">
        <f>IF(U376="","",VLOOKUP(U376,system!$A$2:$B$36,2,FALSE))</f>
        <v>1.8499999999999999E-2</v>
      </c>
      <c r="X376" s="7">
        <f t="shared" si="31"/>
        <v>5168882</v>
      </c>
      <c r="Y376" s="7">
        <f>IF(U376="","",VLOOKUP(U376,system!$L$2:$Q$36,6,FALSE))</f>
        <v>116485</v>
      </c>
      <c r="Z376" s="7">
        <f t="shared" si="32"/>
        <v>7968</v>
      </c>
      <c r="AA376" s="7">
        <f t="shared" si="33"/>
        <v>108517</v>
      </c>
    </row>
    <row r="377" spans="9:28" x14ac:dyDescent="0.2">
      <c r="I377">
        <f t="shared" si="34"/>
        <v>32</v>
      </c>
      <c r="O377" s="3"/>
      <c r="P377" s="6"/>
      <c r="Q377" s="7"/>
      <c r="R377" s="7"/>
      <c r="S377" s="7"/>
      <c r="T377">
        <v>376</v>
      </c>
      <c r="U377">
        <f>IF(比較1!$C$7&lt;system!I377,"",system!I377)</f>
        <v>32</v>
      </c>
      <c r="V377" s="3">
        <f t="shared" si="30"/>
        <v>53509</v>
      </c>
      <c r="W377" s="6">
        <f>IF(U377="","",VLOOKUP(U377,system!$A$2:$B$36,2,FALSE))</f>
        <v>1.8499999999999999E-2</v>
      </c>
      <c r="X377" s="7">
        <f t="shared" si="31"/>
        <v>5060365</v>
      </c>
      <c r="Y377" s="7">
        <f>IF(U377="","",VLOOKUP(U377,system!$L$2:$Q$36,6,FALSE))</f>
        <v>116485</v>
      </c>
      <c r="Z377" s="7">
        <f t="shared" si="32"/>
        <v>7801</v>
      </c>
      <c r="AA377" s="7">
        <f t="shared" si="33"/>
        <v>108684</v>
      </c>
    </row>
    <row r="378" spans="9:28" x14ac:dyDescent="0.2">
      <c r="I378">
        <f t="shared" si="34"/>
        <v>32</v>
      </c>
      <c r="O378" s="3"/>
      <c r="P378" s="6"/>
      <c r="Q378" s="7"/>
      <c r="R378" s="7"/>
      <c r="S378" s="7"/>
      <c r="T378">
        <v>377</v>
      </c>
      <c r="U378">
        <f>IF(比較1!$C$7&lt;system!I378,"",system!I378)</f>
        <v>32</v>
      </c>
      <c r="V378" s="3">
        <f t="shared" si="30"/>
        <v>53540</v>
      </c>
      <c r="W378" s="6">
        <f>IF(U378="","",VLOOKUP(U378,system!$A$2:$B$36,2,FALSE))</f>
        <v>1.8499999999999999E-2</v>
      </c>
      <c r="X378" s="7">
        <f t="shared" si="31"/>
        <v>4951681</v>
      </c>
      <c r="Y378" s="7">
        <f>IF(U378="","",VLOOKUP(U378,system!$L$2:$Q$36,6,FALSE))</f>
        <v>116485</v>
      </c>
      <c r="Z378" s="7">
        <f t="shared" si="32"/>
        <v>7633</v>
      </c>
      <c r="AA378" s="7">
        <f t="shared" si="33"/>
        <v>108852</v>
      </c>
    </row>
    <row r="379" spans="9:28" x14ac:dyDescent="0.2">
      <c r="I379">
        <f t="shared" si="34"/>
        <v>32</v>
      </c>
      <c r="O379" s="3"/>
      <c r="P379" s="6"/>
      <c r="Q379" s="7"/>
      <c r="R379" s="7"/>
      <c r="S379" s="7"/>
      <c r="T379">
        <v>378</v>
      </c>
      <c r="U379">
        <f>IF(比較1!$C$7&lt;system!I379,"",system!I379)</f>
        <v>32</v>
      </c>
      <c r="V379" s="3">
        <f t="shared" si="30"/>
        <v>53571</v>
      </c>
      <c r="W379" s="6">
        <f>IF(U379="","",VLOOKUP(U379,system!$A$2:$B$36,2,FALSE))</f>
        <v>1.8499999999999999E-2</v>
      </c>
      <c r="X379" s="7">
        <f t="shared" si="31"/>
        <v>4842829</v>
      </c>
      <c r="Y379" s="7">
        <f>IF(U379="","",VLOOKUP(U379,system!$L$2:$Q$36,6,FALSE))</f>
        <v>116485</v>
      </c>
      <c r="Z379" s="7">
        <f t="shared" si="32"/>
        <v>7466</v>
      </c>
      <c r="AA379" s="7">
        <f t="shared" si="33"/>
        <v>109019</v>
      </c>
    </row>
    <row r="380" spans="9:28" x14ac:dyDescent="0.2">
      <c r="I380">
        <f t="shared" si="34"/>
        <v>32</v>
      </c>
      <c r="O380" s="3"/>
      <c r="P380" s="6"/>
      <c r="Q380" s="7"/>
      <c r="R380" s="7"/>
      <c r="S380" s="7"/>
      <c r="T380">
        <v>379</v>
      </c>
      <c r="U380">
        <f>IF(比較1!$C$7&lt;system!I380,"",system!I380)</f>
        <v>32</v>
      </c>
      <c r="V380" s="3">
        <f t="shared" si="30"/>
        <v>53601</v>
      </c>
      <c r="W380" s="6">
        <f>IF(U380="","",VLOOKUP(U380,system!$A$2:$B$36,2,FALSE))</f>
        <v>1.8499999999999999E-2</v>
      </c>
      <c r="X380" s="7">
        <f t="shared" si="31"/>
        <v>4733810</v>
      </c>
      <c r="Y380" s="7">
        <f>IF(U380="","",VLOOKUP(U380,system!$L$2:$Q$36,6,FALSE))</f>
        <v>116485</v>
      </c>
      <c r="Z380" s="7">
        <f t="shared" si="32"/>
        <v>7297</v>
      </c>
      <c r="AA380" s="7">
        <f t="shared" si="33"/>
        <v>109188</v>
      </c>
    </row>
    <row r="381" spans="9:28" x14ac:dyDescent="0.2">
      <c r="I381">
        <f t="shared" si="34"/>
        <v>32</v>
      </c>
      <c r="O381" s="3"/>
      <c r="P381" s="6"/>
      <c r="Q381" s="7"/>
      <c r="R381" s="7"/>
      <c r="S381" s="7"/>
      <c r="T381">
        <v>380</v>
      </c>
      <c r="U381">
        <f>IF(比較1!$C$7&lt;system!I381,"",system!I381)</f>
        <v>32</v>
      </c>
      <c r="V381" s="3">
        <f t="shared" si="30"/>
        <v>53632</v>
      </c>
      <c r="W381" s="6">
        <f>IF(U381="","",VLOOKUP(U381,system!$A$2:$B$36,2,FALSE))</f>
        <v>1.8499999999999999E-2</v>
      </c>
      <c r="X381" s="7">
        <f t="shared" si="31"/>
        <v>4624622</v>
      </c>
      <c r="Y381" s="7">
        <f>IF(U381="","",VLOOKUP(U381,system!$L$2:$Q$36,6,FALSE))</f>
        <v>116485</v>
      </c>
      <c r="Z381" s="7">
        <f t="shared" si="32"/>
        <v>7129</v>
      </c>
      <c r="AA381" s="7">
        <f t="shared" si="33"/>
        <v>109356</v>
      </c>
    </row>
    <row r="382" spans="9:28" x14ac:dyDescent="0.2">
      <c r="I382">
        <f t="shared" si="34"/>
        <v>32</v>
      </c>
      <c r="O382" s="3"/>
      <c r="P382" s="6"/>
      <c r="Q382" s="7"/>
      <c r="R382" s="7"/>
      <c r="S382" s="7"/>
      <c r="T382">
        <v>381</v>
      </c>
      <c r="U382">
        <f>IF(比較1!$C$7&lt;system!I382,"",system!I382)</f>
        <v>32</v>
      </c>
      <c r="V382" s="3">
        <f t="shared" si="30"/>
        <v>53662</v>
      </c>
      <c r="W382" s="6">
        <f>IF(U382="","",VLOOKUP(U382,system!$A$2:$B$36,2,FALSE))</f>
        <v>1.8499999999999999E-2</v>
      </c>
      <c r="X382" s="7">
        <f t="shared" si="31"/>
        <v>4515266</v>
      </c>
      <c r="Y382" s="7">
        <f>IF(U382="","",VLOOKUP(U382,system!$L$2:$Q$36,6,FALSE))</f>
        <v>116485</v>
      </c>
      <c r="Z382" s="7">
        <f t="shared" si="32"/>
        <v>6961</v>
      </c>
      <c r="AA382" s="7">
        <f t="shared" si="33"/>
        <v>109524</v>
      </c>
    </row>
    <row r="383" spans="9:28" x14ac:dyDescent="0.2">
      <c r="I383">
        <f t="shared" si="34"/>
        <v>32</v>
      </c>
      <c r="O383" s="3"/>
      <c r="P383" s="6"/>
      <c r="Q383" s="7"/>
      <c r="R383" s="7"/>
      <c r="S383" s="7"/>
      <c r="T383">
        <v>382</v>
      </c>
      <c r="U383">
        <f>IF(比較1!$C$7&lt;system!I383,"",system!I383)</f>
        <v>32</v>
      </c>
      <c r="V383" s="3">
        <f t="shared" si="30"/>
        <v>53693</v>
      </c>
      <c r="W383" s="6">
        <f>IF(U383="","",VLOOKUP(U383,system!$A$2:$B$36,2,FALSE))</f>
        <v>1.8499999999999999E-2</v>
      </c>
      <c r="X383" s="7">
        <f t="shared" si="31"/>
        <v>4405742</v>
      </c>
      <c r="Y383" s="7">
        <f>IF(U383="","",VLOOKUP(U383,system!$L$2:$Q$36,6,FALSE))</f>
        <v>116485</v>
      </c>
      <c r="Z383" s="7">
        <f t="shared" si="32"/>
        <v>6792</v>
      </c>
      <c r="AA383" s="7">
        <f t="shared" si="33"/>
        <v>109693</v>
      </c>
    </row>
    <row r="384" spans="9:28" x14ac:dyDescent="0.2">
      <c r="I384">
        <f t="shared" si="34"/>
        <v>32</v>
      </c>
      <c r="O384" s="3"/>
      <c r="P384" s="6"/>
      <c r="Q384" s="7"/>
      <c r="R384" s="7"/>
      <c r="S384" s="7"/>
      <c r="T384">
        <v>383</v>
      </c>
      <c r="U384">
        <f>IF(比較1!$C$7&lt;system!I384,"",system!I384)</f>
        <v>32</v>
      </c>
      <c r="V384" s="3">
        <f t="shared" si="30"/>
        <v>53724</v>
      </c>
      <c r="W384" s="6">
        <f>IF(U384="","",VLOOKUP(U384,system!$A$2:$B$36,2,FALSE))</f>
        <v>1.8499999999999999E-2</v>
      </c>
      <c r="X384" s="7">
        <f t="shared" si="31"/>
        <v>4296049</v>
      </c>
      <c r="Y384" s="7">
        <f>IF(U384="","",VLOOKUP(U384,system!$L$2:$Q$36,6,FALSE))</f>
        <v>116485</v>
      </c>
      <c r="Z384" s="7">
        <f t="shared" si="32"/>
        <v>6623</v>
      </c>
      <c r="AA384" s="7">
        <f t="shared" si="33"/>
        <v>109862</v>
      </c>
    </row>
    <row r="385" spans="9:28" x14ac:dyDescent="0.2">
      <c r="I385">
        <f t="shared" si="34"/>
        <v>32</v>
      </c>
      <c r="O385" s="3"/>
      <c r="P385" s="6"/>
      <c r="Q385" s="7"/>
      <c r="R385" s="7"/>
      <c r="S385" s="7"/>
      <c r="T385">
        <v>384</v>
      </c>
      <c r="U385">
        <f>IF(比較1!$C$7&lt;system!I385,"",system!I385)</f>
        <v>32</v>
      </c>
      <c r="V385" s="3">
        <f t="shared" si="30"/>
        <v>53752</v>
      </c>
      <c r="W385" s="6">
        <f>IF(U385="","",VLOOKUP(U385,system!$A$2:$B$36,2,FALSE))</f>
        <v>1.8499999999999999E-2</v>
      </c>
      <c r="X385" s="7">
        <f t="shared" si="31"/>
        <v>4186187</v>
      </c>
      <c r="Y385" s="7">
        <f>IF(U385="","",VLOOKUP(U385,system!$L$2:$Q$36,6,FALSE))</f>
        <v>116485</v>
      </c>
      <c r="Z385" s="7">
        <f t="shared" si="32"/>
        <v>6453</v>
      </c>
      <c r="AA385" s="7">
        <f t="shared" si="33"/>
        <v>110032</v>
      </c>
    </row>
    <row r="386" spans="9:28" x14ac:dyDescent="0.2">
      <c r="I386">
        <f t="shared" si="34"/>
        <v>33</v>
      </c>
      <c r="O386" s="3"/>
      <c r="P386" s="6"/>
      <c r="Q386" s="7"/>
      <c r="R386" s="7"/>
      <c r="S386" s="7"/>
      <c r="T386">
        <v>385</v>
      </c>
      <c r="U386">
        <f>IF(比較1!$C$7&lt;system!I386,"",system!I386)</f>
        <v>33</v>
      </c>
      <c r="V386" s="3">
        <f t="shared" si="30"/>
        <v>53783</v>
      </c>
      <c r="W386" s="6">
        <f>IF(U386="","",VLOOKUP(U386,system!$A$2:$B$36,2,FALSE))</f>
        <v>1.8499999999999999E-2</v>
      </c>
      <c r="X386" s="7">
        <f t="shared" si="31"/>
        <v>4076155</v>
      </c>
      <c r="Y386" s="7">
        <f>IF(U386="","",VLOOKUP(U386,system!$L$2:$Q$36,6,FALSE))</f>
        <v>116484</v>
      </c>
      <c r="Z386" s="7">
        <f t="shared" si="32"/>
        <v>6284</v>
      </c>
      <c r="AA386" s="7">
        <f t="shared" si="33"/>
        <v>110200</v>
      </c>
      <c r="AB386">
        <f>IF(X386="","",ROUND(system!$AJ$5/100*X386,-2))</f>
        <v>22300</v>
      </c>
    </row>
    <row r="387" spans="9:28" x14ac:dyDescent="0.2">
      <c r="I387">
        <f t="shared" si="34"/>
        <v>33</v>
      </c>
      <c r="O387" s="3"/>
      <c r="P387" s="6"/>
      <c r="Q387" s="7"/>
      <c r="R387" s="7"/>
      <c r="S387" s="7"/>
      <c r="T387">
        <v>386</v>
      </c>
      <c r="U387">
        <f>IF(比較1!$C$7&lt;system!I387,"",system!I387)</f>
        <v>33</v>
      </c>
      <c r="V387" s="3">
        <f t="shared" ref="V387:V421" si="35">IF(U387="","",EDATE(V386,1))</f>
        <v>53813</v>
      </c>
      <c r="W387" s="6">
        <f>IF(U387="","",VLOOKUP(U387,system!$A$2:$B$36,2,FALSE))</f>
        <v>1.8499999999999999E-2</v>
      </c>
      <c r="X387" s="7">
        <f t="shared" si="31"/>
        <v>3965955</v>
      </c>
      <c r="Y387" s="7">
        <f>IF(U387="","",VLOOKUP(U387,system!$L$2:$Q$36,6,FALSE))</f>
        <v>116484</v>
      </c>
      <c r="Z387" s="7">
        <f t="shared" si="32"/>
        <v>6114</v>
      </c>
      <c r="AA387" s="7">
        <f t="shared" si="33"/>
        <v>110370</v>
      </c>
    </row>
    <row r="388" spans="9:28" x14ac:dyDescent="0.2">
      <c r="I388">
        <f t="shared" si="34"/>
        <v>33</v>
      </c>
      <c r="O388" s="3"/>
      <c r="P388" s="6"/>
      <c r="Q388" s="7"/>
      <c r="R388" s="7"/>
      <c r="S388" s="7"/>
      <c r="T388">
        <v>387</v>
      </c>
      <c r="U388">
        <f>IF(比較1!$C$7&lt;system!I388,"",system!I388)</f>
        <v>33</v>
      </c>
      <c r="V388" s="3">
        <f t="shared" si="35"/>
        <v>53844</v>
      </c>
      <c r="W388" s="6">
        <f>IF(U388="","",VLOOKUP(U388,system!$A$2:$B$36,2,FALSE))</f>
        <v>1.8499999999999999E-2</v>
      </c>
      <c r="X388" s="7">
        <f t="shared" ref="X388:X421" si="36">IF(U388="","",ROUNDDOWN(X387-AA387,0))</f>
        <v>3855585</v>
      </c>
      <c r="Y388" s="7">
        <f>IF(U388="","",VLOOKUP(U388,system!$L$2:$Q$36,6,FALSE))</f>
        <v>116484</v>
      </c>
      <c r="Z388" s="7">
        <f t="shared" ref="Z388:Z421" si="37">IF(U388="","",ROUNDDOWN(X388*W388/12,0))</f>
        <v>5944</v>
      </c>
      <c r="AA388" s="7">
        <f t="shared" ref="AA388:AA421" si="38">IF(U388="","",ROUNDDOWN(Y388-Z388,0))</f>
        <v>110540</v>
      </c>
    </row>
    <row r="389" spans="9:28" x14ac:dyDescent="0.2">
      <c r="I389">
        <f t="shared" si="34"/>
        <v>33</v>
      </c>
      <c r="O389" s="3"/>
      <c r="P389" s="6"/>
      <c r="Q389" s="7"/>
      <c r="R389" s="7"/>
      <c r="S389" s="7"/>
      <c r="T389">
        <v>388</v>
      </c>
      <c r="U389">
        <f>IF(比較1!$C$7&lt;system!I389,"",system!I389)</f>
        <v>33</v>
      </c>
      <c r="V389" s="3">
        <f t="shared" si="35"/>
        <v>53874</v>
      </c>
      <c r="W389" s="6">
        <f>IF(U389="","",VLOOKUP(U389,system!$A$2:$B$36,2,FALSE))</f>
        <v>1.8499999999999999E-2</v>
      </c>
      <c r="X389" s="7">
        <f t="shared" si="36"/>
        <v>3745045</v>
      </c>
      <c r="Y389" s="7">
        <f>IF(U389="","",VLOOKUP(U389,system!$L$2:$Q$36,6,FALSE))</f>
        <v>116484</v>
      </c>
      <c r="Z389" s="7">
        <f t="shared" si="37"/>
        <v>5773</v>
      </c>
      <c r="AA389" s="7">
        <f t="shared" si="38"/>
        <v>110711</v>
      </c>
    </row>
    <row r="390" spans="9:28" x14ac:dyDescent="0.2">
      <c r="I390">
        <f t="shared" si="34"/>
        <v>33</v>
      </c>
      <c r="O390" s="3"/>
      <c r="P390" s="6"/>
      <c r="Q390" s="7"/>
      <c r="R390" s="7"/>
      <c r="S390" s="7"/>
      <c r="T390">
        <v>389</v>
      </c>
      <c r="U390">
        <f>IF(比較1!$C$7&lt;system!I390,"",system!I390)</f>
        <v>33</v>
      </c>
      <c r="V390" s="3">
        <f t="shared" si="35"/>
        <v>53905</v>
      </c>
      <c r="W390" s="6">
        <f>IF(U390="","",VLOOKUP(U390,system!$A$2:$B$36,2,FALSE))</f>
        <v>1.8499999999999999E-2</v>
      </c>
      <c r="X390" s="7">
        <f t="shared" si="36"/>
        <v>3634334</v>
      </c>
      <c r="Y390" s="7">
        <f>IF(U390="","",VLOOKUP(U390,system!$L$2:$Q$36,6,FALSE))</f>
        <v>116484</v>
      </c>
      <c r="Z390" s="7">
        <f t="shared" si="37"/>
        <v>5602</v>
      </c>
      <c r="AA390" s="7">
        <f t="shared" si="38"/>
        <v>110882</v>
      </c>
    </row>
    <row r="391" spans="9:28" x14ac:dyDescent="0.2">
      <c r="I391">
        <f t="shared" si="34"/>
        <v>33</v>
      </c>
      <c r="O391" s="3"/>
      <c r="P391" s="6"/>
      <c r="Q391" s="7"/>
      <c r="R391" s="7"/>
      <c r="S391" s="7"/>
      <c r="T391">
        <v>390</v>
      </c>
      <c r="U391">
        <f>IF(比較1!$C$7&lt;system!I391,"",system!I391)</f>
        <v>33</v>
      </c>
      <c r="V391" s="3">
        <f t="shared" si="35"/>
        <v>53936</v>
      </c>
      <c r="W391" s="6">
        <f>IF(U391="","",VLOOKUP(U391,system!$A$2:$B$36,2,FALSE))</f>
        <v>1.8499999999999999E-2</v>
      </c>
      <c r="X391" s="7">
        <f t="shared" si="36"/>
        <v>3523452</v>
      </c>
      <c r="Y391" s="7">
        <f>IF(U391="","",VLOOKUP(U391,system!$L$2:$Q$36,6,FALSE))</f>
        <v>116484</v>
      </c>
      <c r="Z391" s="7">
        <f t="shared" si="37"/>
        <v>5431</v>
      </c>
      <c r="AA391" s="7">
        <f t="shared" si="38"/>
        <v>111053</v>
      </c>
    </row>
    <row r="392" spans="9:28" x14ac:dyDescent="0.2">
      <c r="I392">
        <f t="shared" si="34"/>
        <v>33</v>
      </c>
      <c r="O392" s="3"/>
      <c r="P392" s="6"/>
      <c r="Q392" s="7"/>
      <c r="R392" s="7"/>
      <c r="S392" s="7"/>
      <c r="T392">
        <v>391</v>
      </c>
      <c r="U392">
        <f>IF(比較1!$C$7&lt;system!I392,"",system!I392)</f>
        <v>33</v>
      </c>
      <c r="V392" s="3">
        <f t="shared" si="35"/>
        <v>53966</v>
      </c>
      <c r="W392" s="6">
        <f>IF(U392="","",VLOOKUP(U392,system!$A$2:$B$36,2,FALSE))</f>
        <v>1.8499999999999999E-2</v>
      </c>
      <c r="X392" s="7">
        <f t="shared" si="36"/>
        <v>3412399</v>
      </c>
      <c r="Y392" s="7">
        <f>IF(U392="","",VLOOKUP(U392,system!$L$2:$Q$36,6,FALSE))</f>
        <v>116484</v>
      </c>
      <c r="Z392" s="7">
        <f t="shared" si="37"/>
        <v>5260</v>
      </c>
      <c r="AA392" s="7">
        <f t="shared" si="38"/>
        <v>111224</v>
      </c>
    </row>
    <row r="393" spans="9:28" x14ac:dyDescent="0.2">
      <c r="I393">
        <f t="shared" si="34"/>
        <v>33</v>
      </c>
      <c r="O393" s="3"/>
      <c r="P393" s="6"/>
      <c r="Q393" s="7"/>
      <c r="R393" s="7"/>
      <c r="S393" s="7"/>
      <c r="T393">
        <v>392</v>
      </c>
      <c r="U393">
        <f>IF(比較1!$C$7&lt;system!I393,"",system!I393)</f>
        <v>33</v>
      </c>
      <c r="V393" s="3">
        <f t="shared" si="35"/>
        <v>53997</v>
      </c>
      <c r="W393" s="6">
        <f>IF(U393="","",VLOOKUP(U393,system!$A$2:$B$36,2,FALSE))</f>
        <v>1.8499999999999999E-2</v>
      </c>
      <c r="X393" s="7">
        <f t="shared" si="36"/>
        <v>3301175</v>
      </c>
      <c r="Y393" s="7">
        <f>IF(U393="","",VLOOKUP(U393,system!$L$2:$Q$36,6,FALSE))</f>
        <v>116484</v>
      </c>
      <c r="Z393" s="7">
        <f t="shared" si="37"/>
        <v>5089</v>
      </c>
      <c r="AA393" s="7">
        <f t="shared" si="38"/>
        <v>111395</v>
      </c>
    </row>
    <row r="394" spans="9:28" x14ac:dyDescent="0.2">
      <c r="I394">
        <f t="shared" si="34"/>
        <v>33</v>
      </c>
      <c r="O394" s="3"/>
      <c r="P394" s="6"/>
      <c r="Q394" s="7"/>
      <c r="R394" s="7"/>
      <c r="S394" s="7"/>
      <c r="T394">
        <v>393</v>
      </c>
      <c r="U394">
        <f>IF(比較1!$C$7&lt;system!I394,"",system!I394)</f>
        <v>33</v>
      </c>
      <c r="V394" s="3">
        <f t="shared" si="35"/>
        <v>54027</v>
      </c>
      <c r="W394" s="6">
        <f>IF(U394="","",VLOOKUP(U394,system!$A$2:$B$36,2,FALSE))</f>
        <v>1.8499999999999999E-2</v>
      </c>
      <c r="X394" s="7">
        <f t="shared" si="36"/>
        <v>3189780</v>
      </c>
      <c r="Y394" s="7">
        <f>IF(U394="","",VLOOKUP(U394,system!$L$2:$Q$36,6,FALSE))</f>
        <v>116484</v>
      </c>
      <c r="Z394" s="7">
        <f t="shared" si="37"/>
        <v>4917</v>
      </c>
      <c r="AA394" s="7">
        <f t="shared" si="38"/>
        <v>111567</v>
      </c>
    </row>
    <row r="395" spans="9:28" x14ac:dyDescent="0.2">
      <c r="I395">
        <f t="shared" si="34"/>
        <v>33</v>
      </c>
      <c r="O395" s="3"/>
      <c r="P395" s="6"/>
      <c r="Q395" s="7"/>
      <c r="R395" s="7"/>
      <c r="S395" s="7"/>
      <c r="T395">
        <v>394</v>
      </c>
      <c r="U395">
        <f>IF(比較1!$C$7&lt;system!I395,"",system!I395)</f>
        <v>33</v>
      </c>
      <c r="V395" s="3">
        <f t="shared" si="35"/>
        <v>54058</v>
      </c>
      <c r="W395" s="6">
        <f>IF(U395="","",VLOOKUP(U395,system!$A$2:$B$36,2,FALSE))</f>
        <v>1.8499999999999999E-2</v>
      </c>
      <c r="X395" s="7">
        <f t="shared" si="36"/>
        <v>3078213</v>
      </c>
      <c r="Y395" s="7">
        <f>IF(U395="","",VLOOKUP(U395,system!$L$2:$Q$36,6,FALSE))</f>
        <v>116484</v>
      </c>
      <c r="Z395" s="7">
        <f t="shared" si="37"/>
        <v>4745</v>
      </c>
      <c r="AA395" s="7">
        <f t="shared" si="38"/>
        <v>111739</v>
      </c>
    </row>
    <row r="396" spans="9:28" x14ac:dyDescent="0.2">
      <c r="I396">
        <f t="shared" si="34"/>
        <v>33</v>
      </c>
      <c r="O396" s="3"/>
      <c r="P396" s="6"/>
      <c r="Q396" s="7"/>
      <c r="R396" s="7"/>
      <c r="S396" s="7"/>
      <c r="T396">
        <v>395</v>
      </c>
      <c r="U396">
        <f>IF(比較1!$C$7&lt;system!I396,"",system!I396)</f>
        <v>33</v>
      </c>
      <c r="V396" s="3">
        <f t="shared" si="35"/>
        <v>54089</v>
      </c>
      <c r="W396" s="6">
        <f>IF(U396="","",VLOOKUP(U396,system!$A$2:$B$36,2,FALSE))</f>
        <v>1.8499999999999999E-2</v>
      </c>
      <c r="X396" s="7">
        <f t="shared" si="36"/>
        <v>2966474</v>
      </c>
      <c r="Y396" s="7">
        <f>IF(U396="","",VLOOKUP(U396,system!$L$2:$Q$36,6,FALSE))</f>
        <v>116484</v>
      </c>
      <c r="Z396" s="7">
        <f t="shared" si="37"/>
        <v>4573</v>
      </c>
      <c r="AA396" s="7">
        <f t="shared" si="38"/>
        <v>111911</v>
      </c>
    </row>
    <row r="397" spans="9:28" x14ac:dyDescent="0.2">
      <c r="I397">
        <f t="shared" si="34"/>
        <v>33</v>
      </c>
      <c r="O397" s="3"/>
      <c r="P397" s="6"/>
      <c r="Q397" s="7"/>
      <c r="R397" s="7"/>
      <c r="S397" s="7"/>
      <c r="T397">
        <v>396</v>
      </c>
      <c r="U397">
        <f>IF(比較1!$C$7&lt;system!I397,"",system!I397)</f>
        <v>33</v>
      </c>
      <c r="V397" s="3">
        <f t="shared" si="35"/>
        <v>54118</v>
      </c>
      <c r="W397" s="6">
        <f>IF(U397="","",VLOOKUP(U397,system!$A$2:$B$36,2,FALSE))</f>
        <v>1.8499999999999999E-2</v>
      </c>
      <c r="X397" s="7">
        <f t="shared" si="36"/>
        <v>2854563</v>
      </c>
      <c r="Y397" s="7">
        <f>IF(U397="","",VLOOKUP(U397,system!$L$2:$Q$36,6,FALSE))</f>
        <v>116484</v>
      </c>
      <c r="Z397" s="7">
        <f t="shared" si="37"/>
        <v>4400</v>
      </c>
      <c r="AA397" s="7">
        <f t="shared" si="38"/>
        <v>112084</v>
      </c>
    </row>
    <row r="398" spans="9:28" x14ac:dyDescent="0.2">
      <c r="I398">
        <f t="shared" si="34"/>
        <v>34</v>
      </c>
      <c r="O398" s="3"/>
      <c r="P398" s="6"/>
      <c r="Q398" s="7"/>
      <c r="R398" s="7"/>
      <c r="S398" s="7"/>
      <c r="T398">
        <v>397</v>
      </c>
      <c r="U398">
        <f>IF(比較1!$C$7&lt;system!I398,"",system!I398)</f>
        <v>34</v>
      </c>
      <c r="V398" s="3">
        <f t="shared" si="35"/>
        <v>54149</v>
      </c>
      <c r="W398" s="6">
        <f>IF(U398="","",VLOOKUP(U398,system!$A$2:$B$36,2,FALSE))</f>
        <v>1.8499999999999999E-2</v>
      </c>
      <c r="X398" s="7">
        <f t="shared" si="36"/>
        <v>2742479</v>
      </c>
      <c r="Y398" s="7">
        <f>IF(U398="","",VLOOKUP(U398,system!$L$2:$Q$36,6,FALSE))</f>
        <v>116485</v>
      </c>
      <c r="Z398" s="7">
        <f t="shared" si="37"/>
        <v>4227</v>
      </c>
      <c r="AA398" s="7">
        <f t="shared" si="38"/>
        <v>112258</v>
      </c>
      <c r="AB398">
        <f>IF(X398="","",ROUND(system!$AJ$5/100*X398,-2))</f>
        <v>15000</v>
      </c>
    </row>
    <row r="399" spans="9:28" x14ac:dyDescent="0.2">
      <c r="I399">
        <f t="shared" si="34"/>
        <v>34</v>
      </c>
      <c r="O399" s="3"/>
      <c r="P399" s="6"/>
      <c r="Q399" s="7"/>
      <c r="R399" s="7"/>
      <c r="S399" s="7"/>
      <c r="T399">
        <v>398</v>
      </c>
      <c r="U399">
        <f>IF(比較1!$C$7&lt;system!I399,"",system!I399)</f>
        <v>34</v>
      </c>
      <c r="V399" s="3">
        <f t="shared" si="35"/>
        <v>54179</v>
      </c>
      <c r="W399" s="6">
        <f>IF(U399="","",VLOOKUP(U399,system!$A$2:$B$36,2,FALSE))</f>
        <v>1.8499999999999999E-2</v>
      </c>
      <c r="X399" s="7">
        <f t="shared" si="36"/>
        <v>2630221</v>
      </c>
      <c r="Y399" s="7">
        <f>IF(U399="","",VLOOKUP(U399,system!$L$2:$Q$36,6,FALSE))</f>
        <v>116485</v>
      </c>
      <c r="Z399" s="7">
        <f t="shared" si="37"/>
        <v>4054</v>
      </c>
      <c r="AA399" s="7">
        <f t="shared" si="38"/>
        <v>112431</v>
      </c>
    </row>
    <row r="400" spans="9:28" x14ac:dyDescent="0.2">
      <c r="I400">
        <f t="shared" si="34"/>
        <v>34</v>
      </c>
      <c r="O400" s="3"/>
      <c r="P400" s="6"/>
      <c r="Q400" s="7"/>
      <c r="R400" s="7"/>
      <c r="S400" s="7"/>
      <c r="T400">
        <v>399</v>
      </c>
      <c r="U400">
        <f>IF(比較1!$C$7&lt;system!I400,"",system!I400)</f>
        <v>34</v>
      </c>
      <c r="V400" s="3">
        <f t="shared" si="35"/>
        <v>54210</v>
      </c>
      <c r="W400" s="6">
        <f>IF(U400="","",VLOOKUP(U400,system!$A$2:$B$36,2,FALSE))</f>
        <v>1.8499999999999999E-2</v>
      </c>
      <c r="X400" s="7">
        <f t="shared" si="36"/>
        <v>2517790</v>
      </c>
      <c r="Y400" s="7">
        <f>IF(U400="","",VLOOKUP(U400,system!$L$2:$Q$36,6,FALSE))</f>
        <v>116485</v>
      </c>
      <c r="Z400" s="7">
        <f t="shared" si="37"/>
        <v>3881</v>
      </c>
      <c r="AA400" s="7">
        <f t="shared" si="38"/>
        <v>112604</v>
      </c>
    </row>
    <row r="401" spans="9:28" x14ac:dyDescent="0.2">
      <c r="I401">
        <f t="shared" si="34"/>
        <v>34</v>
      </c>
      <c r="O401" s="3"/>
      <c r="P401" s="6"/>
      <c r="Q401" s="7"/>
      <c r="R401" s="7"/>
      <c r="S401" s="7"/>
      <c r="T401">
        <v>400</v>
      </c>
      <c r="U401">
        <f>IF(比較1!$C$7&lt;system!I401,"",system!I401)</f>
        <v>34</v>
      </c>
      <c r="V401" s="3">
        <f t="shared" si="35"/>
        <v>54240</v>
      </c>
      <c r="W401" s="6">
        <f>IF(U401="","",VLOOKUP(U401,system!$A$2:$B$36,2,FALSE))</f>
        <v>1.8499999999999999E-2</v>
      </c>
      <c r="X401" s="7">
        <f t="shared" si="36"/>
        <v>2405186</v>
      </c>
      <c r="Y401" s="7">
        <f>IF(U401="","",VLOOKUP(U401,system!$L$2:$Q$36,6,FALSE))</f>
        <v>116485</v>
      </c>
      <c r="Z401" s="7">
        <f t="shared" si="37"/>
        <v>3707</v>
      </c>
      <c r="AA401" s="7">
        <f t="shared" si="38"/>
        <v>112778</v>
      </c>
    </row>
    <row r="402" spans="9:28" x14ac:dyDescent="0.2">
      <c r="I402">
        <f t="shared" si="34"/>
        <v>34</v>
      </c>
      <c r="O402" s="3"/>
      <c r="P402" s="6"/>
      <c r="Q402" s="7"/>
      <c r="R402" s="7"/>
      <c r="S402" s="7"/>
      <c r="T402">
        <v>401</v>
      </c>
      <c r="U402">
        <f>IF(比較1!$C$7&lt;system!I402,"",system!I402)</f>
        <v>34</v>
      </c>
      <c r="V402" s="3">
        <f t="shared" si="35"/>
        <v>54271</v>
      </c>
      <c r="W402" s="6">
        <f>IF(U402="","",VLOOKUP(U402,system!$A$2:$B$36,2,FALSE))</f>
        <v>1.8499999999999999E-2</v>
      </c>
      <c r="X402" s="7">
        <f t="shared" si="36"/>
        <v>2292408</v>
      </c>
      <c r="Y402" s="7">
        <f>IF(U402="","",VLOOKUP(U402,system!$L$2:$Q$36,6,FALSE))</f>
        <v>116485</v>
      </c>
      <c r="Z402" s="7">
        <f t="shared" si="37"/>
        <v>3534</v>
      </c>
      <c r="AA402" s="7">
        <f t="shared" si="38"/>
        <v>112951</v>
      </c>
    </row>
    <row r="403" spans="9:28" x14ac:dyDescent="0.2">
      <c r="I403">
        <f t="shared" si="34"/>
        <v>34</v>
      </c>
      <c r="O403" s="3"/>
      <c r="P403" s="6"/>
      <c r="Q403" s="7"/>
      <c r="R403" s="7"/>
      <c r="S403" s="7"/>
      <c r="T403">
        <v>402</v>
      </c>
      <c r="U403">
        <f>IF(比較1!$C$7&lt;system!I403,"",system!I403)</f>
        <v>34</v>
      </c>
      <c r="V403" s="3">
        <f t="shared" si="35"/>
        <v>54302</v>
      </c>
      <c r="W403" s="6">
        <f>IF(U403="","",VLOOKUP(U403,system!$A$2:$B$36,2,FALSE))</f>
        <v>1.8499999999999999E-2</v>
      </c>
      <c r="X403" s="7">
        <f t="shared" si="36"/>
        <v>2179457</v>
      </c>
      <c r="Y403" s="7">
        <f>IF(U403="","",VLOOKUP(U403,system!$L$2:$Q$36,6,FALSE))</f>
        <v>116485</v>
      </c>
      <c r="Z403" s="7">
        <f t="shared" si="37"/>
        <v>3359</v>
      </c>
      <c r="AA403" s="7">
        <f t="shared" si="38"/>
        <v>113126</v>
      </c>
    </row>
    <row r="404" spans="9:28" x14ac:dyDescent="0.2">
      <c r="I404">
        <f t="shared" si="34"/>
        <v>34</v>
      </c>
      <c r="O404" s="3"/>
      <c r="P404" s="6"/>
      <c r="Q404" s="7"/>
      <c r="R404" s="7"/>
      <c r="S404" s="7"/>
      <c r="T404">
        <v>403</v>
      </c>
      <c r="U404">
        <f>IF(比較1!$C$7&lt;system!I404,"",system!I404)</f>
        <v>34</v>
      </c>
      <c r="V404" s="3">
        <f t="shared" si="35"/>
        <v>54332</v>
      </c>
      <c r="W404" s="6">
        <f>IF(U404="","",VLOOKUP(U404,system!$A$2:$B$36,2,FALSE))</f>
        <v>1.8499999999999999E-2</v>
      </c>
      <c r="X404" s="7">
        <f t="shared" si="36"/>
        <v>2066331</v>
      </c>
      <c r="Y404" s="7">
        <f>IF(U404="","",VLOOKUP(U404,system!$L$2:$Q$36,6,FALSE))</f>
        <v>116485</v>
      </c>
      <c r="Z404" s="7">
        <f t="shared" si="37"/>
        <v>3185</v>
      </c>
      <c r="AA404" s="7">
        <f t="shared" si="38"/>
        <v>113300</v>
      </c>
    </row>
    <row r="405" spans="9:28" x14ac:dyDescent="0.2">
      <c r="I405">
        <f t="shared" si="34"/>
        <v>34</v>
      </c>
      <c r="O405" s="3"/>
      <c r="P405" s="6"/>
      <c r="Q405" s="7"/>
      <c r="R405" s="7"/>
      <c r="S405" s="7"/>
      <c r="T405">
        <v>404</v>
      </c>
      <c r="U405">
        <f>IF(比較1!$C$7&lt;system!I405,"",system!I405)</f>
        <v>34</v>
      </c>
      <c r="V405" s="3">
        <f t="shared" si="35"/>
        <v>54363</v>
      </c>
      <c r="W405" s="6">
        <f>IF(U405="","",VLOOKUP(U405,system!$A$2:$B$36,2,FALSE))</f>
        <v>1.8499999999999999E-2</v>
      </c>
      <c r="X405" s="7">
        <f t="shared" si="36"/>
        <v>1953031</v>
      </c>
      <c r="Y405" s="7">
        <f>IF(U405="","",VLOOKUP(U405,system!$L$2:$Q$36,6,FALSE))</f>
        <v>116485</v>
      </c>
      <c r="Z405" s="7">
        <f t="shared" si="37"/>
        <v>3010</v>
      </c>
      <c r="AA405" s="7">
        <f t="shared" si="38"/>
        <v>113475</v>
      </c>
    </row>
    <row r="406" spans="9:28" x14ac:dyDescent="0.2">
      <c r="I406">
        <f t="shared" si="34"/>
        <v>34</v>
      </c>
      <c r="O406" s="3"/>
      <c r="P406" s="6"/>
      <c r="Q406" s="7"/>
      <c r="R406" s="7"/>
      <c r="S406" s="7"/>
      <c r="T406">
        <v>405</v>
      </c>
      <c r="U406">
        <f>IF(比較1!$C$7&lt;system!I406,"",system!I406)</f>
        <v>34</v>
      </c>
      <c r="V406" s="3">
        <f t="shared" si="35"/>
        <v>54393</v>
      </c>
      <c r="W406" s="6">
        <f>IF(U406="","",VLOOKUP(U406,system!$A$2:$B$36,2,FALSE))</f>
        <v>1.8499999999999999E-2</v>
      </c>
      <c r="X406" s="7">
        <f t="shared" si="36"/>
        <v>1839556</v>
      </c>
      <c r="Y406" s="7">
        <f>IF(U406="","",VLOOKUP(U406,system!$L$2:$Q$36,6,FALSE))</f>
        <v>116485</v>
      </c>
      <c r="Z406" s="7">
        <f t="shared" si="37"/>
        <v>2835</v>
      </c>
      <c r="AA406" s="7">
        <f t="shared" si="38"/>
        <v>113650</v>
      </c>
    </row>
    <row r="407" spans="9:28" x14ac:dyDescent="0.2">
      <c r="I407">
        <f t="shared" si="34"/>
        <v>34</v>
      </c>
      <c r="O407" s="3"/>
      <c r="P407" s="6"/>
      <c r="Q407" s="7"/>
      <c r="R407" s="7"/>
      <c r="S407" s="7"/>
      <c r="T407">
        <v>406</v>
      </c>
      <c r="U407">
        <f>IF(比較1!$C$7&lt;system!I407,"",system!I407)</f>
        <v>34</v>
      </c>
      <c r="V407" s="3">
        <f t="shared" si="35"/>
        <v>54424</v>
      </c>
      <c r="W407" s="6">
        <f>IF(U407="","",VLOOKUP(U407,system!$A$2:$B$36,2,FALSE))</f>
        <v>1.8499999999999999E-2</v>
      </c>
      <c r="X407" s="7">
        <f t="shared" si="36"/>
        <v>1725906</v>
      </c>
      <c r="Y407" s="7">
        <f>IF(U407="","",VLOOKUP(U407,system!$L$2:$Q$36,6,FALSE))</f>
        <v>116485</v>
      </c>
      <c r="Z407" s="7">
        <f t="shared" si="37"/>
        <v>2660</v>
      </c>
      <c r="AA407" s="7">
        <f t="shared" si="38"/>
        <v>113825</v>
      </c>
    </row>
    <row r="408" spans="9:28" x14ac:dyDescent="0.2">
      <c r="I408">
        <f t="shared" si="34"/>
        <v>34</v>
      </c>
      <c r="O408" s="3"/>
      <c r="P408" s="6"/>
      <c r="Q408" s="7"/>
      <c r="R408" s="7"/>
      <c r="S408" s="7"/>
      <c r="T408">
        <v>407</v>
      </c>
      <c r="U408">
        <f>IF(比較1!$C$7&lt;system!I408,"",system!I408)</f>
        <v>34</v>
      </c>
      <c r="V408" s="3">
        <f t="shared" si="35"/>
        <v>54455</v>
      </c>
      <c r="W408" s="6">
        <f>IF(U408="","",VLOOKUP(U408,system!$A$2:$B$36,2,FALSE))</f>
        <v>1.8499999999999999E-2</v>
      </c>
      <c r="X408" s="7">
        <f t="shared" si="36"/>
        <v>1612081</v>
      </c>
      <c r="Y408" s="7">
        <f>IF(U408="","",VLOOKUP(U408,system!$L$2:$Q$36,6,FALSE))</f>
        <v>116485</v>
      </c>
      <c r="Z408" s="7">
        <f t="shared" si="37"/>
        <v>2485</v>
      </c>
      <c r="AA408" s="7">
        <f t="shared" si="38"/>
        <v>114000</v>
      </c>
    </row>
    <row r="409" spans="9:28" x14ac:dyDescent="0.2">
      <c r="I409">
        <f t="shared" si="34"/>
        <v>34</v>
      </c>
      <c r="O409" s="3"/>
      <c r="P409" s="6"/>
      <c r="Q409" s="7"/>
      <c r="R409" s="7"/>
      <c r="S409" s="7"/>
      <c r="T409">
        <v>408</v>
      </c>
      <c r="U409">
        <f>IF(比較1!$C$7&lt;system!I409,"",system!I409)</f>
        <v>34</v>
      </c>
      <c r="V409" s="3">
        <f t="shared" si="35"/>
        <v>54483</v>
      </c>
      <c r="W409" s="6">
        <f>IF(U409="","",VLOOKUP(U409,system!$A$2:$B$36,2,FALSE))</f>
        <v>1.8499999999999999E-2</v>
      </c>
      <c r="X409" s="7">
        <f t="shared" si="36"/>
        <v>1498081</v>
      </c>
      <c r="Y409" s="7">
        <f>IF(U409="","",VLOOKUP(U409,system!$L$2:$Q$36,6,FALSE))</f>
        <v>116485</v>
      </c>
      <c r="Z409" s="7">
        <f t="shared" si="37"/>
        <v>2309</v>
      </c>
      <c r="AA409" s="7">
        <f t="shared" si="38"/>
        <v>114176</v>
      </c>
    </row>
    <row r="410" spans="9:28" x14ac:dyDescent="0.2">
      <c r="I410">
        <f t="shared" si="34"/>
        <v>35</v>
      </c>
      <c r="O410" s="3"/>
      <c r="P410" s="6"/>
      <c r="Q410" s="7"/>
      <c r="R410" s="7"/>
      <c r="S410" s="7"/>
      <c r="T410">
        <v>409</v>
      </c>
      <c r="U410">
        <f>IF(比較1!$C$7&lt;system!I410,"",system!I410)</f>
        <v>35</v>
      </c>
      <c r="V410" s="3">
        <f t="shared" si="35"/>
        <v>54514</v>
      </c>
      <c r="W410" s="6">
        <f>IF(U410="","",VLOOKUP(U410,system!$A$2:$B$36,2,FALSE))</f>
        <v>1.8499999999999999E-2</v>
      </c>
      <c r="X410" s="7">
        <f t="shared" si="36"/>
        <v>1383905</v>
      </c>
      <c r="Y410" s="7">
        <f>IF(U410="","",VLOOKUP(U410,system!$L$2:$Q$36,6,FALSE))</f>
        <v>116484</v>
      </c>
      <c r="Z410" s="7">
        <f t="shared" si="37"/>
        <v>2133</v>
      </c>
      <c r="AA410" s="7">
        <f t="shared" si="38"/>
        <v>114351</v>
      </c>
      <c r="AB410">
        <f>IF(X410="","",ROUND(system!$AJ$5/100*X410,-2))</f>
        <v>7600</v>
      </c>
    </row>
    <row r="411" spans="9:28" x14ac:dyDescent="0.2">
      <c r="I411">
        <f t="shared" ref="I411:I421" si="39">I399+1</f>
        <v>35</v>
      </c>
      <c r="O411" s="3"/>
      <c r="P411" s="6"/>
      <c r="Q411" s="7"/>
      <c r="R411" s="7"/>
      <c r="S411" s="7"/>
      <c r="T411">
        <v>410</v>
      </c>
      <c r="U411">
        <f>IF(比較1!$C$7&lt;system!I411,"",system!I411)</f>
        <v>35</v>
      </c>
      <c r="V411" s="3">
        <f t="shared" si="35"/>
        <v>54544</v>
      </c>
      <c r="W411" s="6">
        <f>IF(U411="","",VLOOKUP(U411,system!$A$2:$B$36,2,FALSE))</f>
        <v>1.8499999999999999E-2</v>
      </c>
      <c r="X411" s="7">
        <f t="shared" si="36"/>
        <v>1269554</v>
      </c>
      <c r="Y411" s="7">
        <f>IF(U411="","",VLOOKUP(U411,system!$L$2:$Q$36,6,FALSE))</f>
        <v>116484</v>
      </c>
      <c r="Z411" s="7">
        <f t="shared" si="37"/>
        <v>1957</v>
      </c>
      <c r="AA411" s="7">
        <f t="shared" si="38"/>
        <v>114527</v>
      </c>
    </row>
    <row r="412" spans="9:28" x14ac:dyDescent="0.2">
      <c r="I412">
        <f t="shared" si="39"/>
        <v>35</v>
      </c>
      <c r="O412" s="3"/>
      <c r="P412" s="6"/>
      <c r="Q412" s="7"/>
      <c r="R412" s="7"/>
      <c r="S412" s="7"/>
      <c r="T412">
        <v>411</v>
      </c>
      <c r="U412">
        <f>IF(比較1!$C$7&lt;system!I412,"",system!I412)</f>
        <v>35</v>
      </c>
      <c r="V412" s="3">
        <f t="shared" si="35"/>
        <v>54575</v>
      </c>
      <c r="W412" s="6">
        <f>IF(U412="","",VLOOKUP(U412,system!$A$2:$B$36,2,FALSE))</f>
        <v>1.8499999999999999E-2</v>
      </c>
      <c r="X412" s="7">
        <f t="shared" si="36"/>
        <v>1155027</v>
      </c>
      <c r="Y412" s="7">
        <f>IF(U412="","",VLOOKUP(U412,system!$L$2:$Q$36,6,FALSE))</f>
        <v>116484</v>
      </c>
      <c r="Z412" s="7">
        <f t="shared" si="37"/>
        <v>1780</v>
      </c>
      <c r="AA412" s="7">
        <f t="shared" si="38"/>
        <v>114704</v>
      </c>
    </row>
    <row r="413" spans="9:28" x14ac:dyDescent="0.2">
      <c r="I413">
        <f t="shared" si="39"/>
        <v>35</v>
      </c>
      <c r="O413" s="3"/>
      <c r="P413" s="6"/>
      <c r="Q413" s="7"/>
      <c r="R413" s="7"/>
      <c r="S413" s="7"/>
      <c r="T413">
        <v>412</v>
      </c>
      <c r="U413">
        <f>IF(比較1!$C$7&lt;system!I413,"",system!I413)</f>
        <v>35</v>
      </c>
      <c r="V413" s="3">
        <f t="shared" si="35"/>
        <v>54605</v>
      </c>
      <c r="W413" s="6">
        <f>IF(U413="","",VLOOKUP(U413,system!$A$2:$B$36,2,FALSE))</f>
        <v>1.8499999999999999E-2</v>
      </c>
      <c r="X413" s="7">
        <f t="shared" si="36"/>
        <v>1040323</v>
      </c>
      <c r="Y413" s="7">
        <f>IF(U413="","",VLOOKUP(U413,system!$L$2:$Q$36,6,FALSE))</f>
        <v>116484</v>
      </c>
      <c r="Z413" s="7">
        <f t="shared" si="37"/>
        <v>1603</v>
      </c>
      <c r="AA413" s="7">
        <f t="shared" si="38"/>
        <v>114881</v>
      </c>
    </row>
    <row r="414" spans="9:28" x14ac:dyDescent="0.2">
      <c r="I414">
        <f t="shared" si="39"/>
        <v>35</v>
      </c>
      <c r="O414" s="3"/>
      <c r="P414" s="6"/>
      <c r="Q414" s="7"/>
      <c r="R414" s="7"/>
      <c r="S414" s="7"/>
      <c r="T414">
        <v>413</v>
      </c>
      <c r="U414">
        <f>IF(比較1!$C$7&lt;system!I414,"",system!I414)</f>
        <v>35</v>
      </c>
      <c r="V414" s="3">
        <f t="shared" si="35"/>
        <v>54636</v>
      </c>
      <c r="W414" s="6">
        <f>IF(U414="","",VLOOKUP(U414,system!$A$2:$B$36,2,FALSE))</f>
        <v>1.8499999999999999E-2</v>
      </c>
      <c r="X414" s="7">
        <f t="shared" si="36"/>
        <v>925442</v>
      </c>
      <c r="Y414" s="7">
        <f>IF(U414="","",VLOOKUP(U414,system!$L$2:$Q$36,6,FALSE))</f>
        <v>116484</v>
      </c>
      <c r="Z414" s="7">
        <f t="shared" si="37"/>
        <v>1426</v>
      </c>
      <c r="AA414" s="7">
        <f t="shared" si="38"/>
        <v>115058</v>
      </c>
    </row>
    <row r="415" spans="9:28" x14ac:dyDescent="0.2">
      <c r="I415">
        <f t="shared" si="39"/>
        <v>35</v>
      </c>
      <c r="O415" s="3"/>
      <c r="P415" s="6"/>
      <c r="Q415" s="7"/>
      <c r="R415" s="7"/>
      <c r="S415" s="7"/>
      <c r="T415">
        <v>414</v>
      </c>
      <c r="U415">
        <f>IF(比較1!$C$7&lt;system!I415,"",system!I415)</f>
        <v>35</v>
      </c>
      <c r="V415" s="3">
        <f t="shared" si="35"/>
        <v>54667</v>
      </c>
      <c r="W415" s="6">
        <f>IF(U415="","",VLOOKUP(U415,system!$A$2:$B$36,2,FALSE))</f>
        <v>1.8499999999999999E-2</v>
      </c>
      <c r="X415" s="7">
        <f t="shared" si="36"/>
        <v>810384</v>
      </c>
      <c r="Y415" s="7">
        <f>IF(U415="","",VLOOKUP(U415,system!$L$2:$Q$36,6,FALSE))</f>
        <v>116484</v>
      </c>
      <c r="Z415" s="7">
        <f t="shared" si="37"/>
        <v>1249</v>
      </c>
      <c r="AA415" s="7">
        <f t="shared" si="38"/>
        <v>115235</v>
      </c>
    </row>
    <row r="416" spans="9:28" x14ac:dyDescent="0.2">
      <c r="I416">
        <f t="shared" si="39"/>
        <v>35</v>
      </c>
      <c r="O416" s="3"/>
      <c r="P416" s="6"/>
      <c r="Q416" s="7"/>
      <c r="R416" s="7"/>
      <c r="S416" s="7"/>
      <c r="T416">
        <v>415</v>
      </c>
      <c r="U416">
        <f>IF(比較1!$C$7&lt;system!I416,"",system!I416)</f>
        <v>35</v>
      </c>
      <c r="V416" s="3">
        <f t="shared" si="35"/>
        <v>54697</v>
      </c>
      <c r="W416" s="6">
        <f>IF(U416="","",VLOOKUP(U416,system!$A$2:$B$36,2,FALSE))</f>
        <v>1.8499999999999999E-2</v>
      </c>
      <c r="X416" s="7">
        <f t="shared" si="36"/>
        <v>695149</v>
      </c>
      <c r="Y416" s="7">
        <f>IF(U416="","",VLOOKUP(U416,system!$L$2:$Q$36,6,FALSE))</f>
        <v>116484</v>
      </c>
      <c r="Z416" s="7">
        <f t="shared" si="37"/>
        <v>1071</v>
      </c>
      <c r="AA416" s="7">
        <f t="shared" si="38"/>
        <v>115413</v>
      </c>
    </row>
    <row r="417" spans="9:27" x14ac:dyDescent="0.2">
      <c r="I417">
        <f t="shared" si="39"/>
        <v>35</v>
      </c>
      <c r="O417" s="3"/>
      <c r="P417" s="6"/>
      <c r="Q417" s="7"/>
      <c r="R417" s="7"/>
      <c r="S417" s="7"/>
      <c r="T417">
        <v>416</v>
      </c>
      <c r="U417">
        <f>IF(比較1!$C$7&lt;system!I417,"",system!I417)</f>
        <v>35</v>
      </c>
      <c r="V417" s="3">
        <f t="shared" si="35"/>
        <v>54728</v>
      </c>
      <c r="W417" s="6">
        <f>IF(U417="","",VLOOKUP(U417,system!$A$2:$B$36,2,FALSE))</f>
        <v>1.8499999999999999E-2</v>
      </c>
      <c r="X417" s="7">
        <f t="shared" si="36"/>
        <v>579736</v>
      </c>
      <c r="Y417" s="7">
        <f>IF(U417="","",VLOOKUP(U417,system!$L$2:$Q$36,6,FALSE))</f>
        <v>116484</v>
      </c>
      <c r="Z417" s="7">
        <f t="shared" si="37"/>
        <v>893</v>
      </c>
      <c r="AA417" s="7">
        <f t="shared" si="38"/>
        <v>115591</v>
      </c>
    </row>
    <row r="418" spans="9:27" x14ac:dyDescent="0.2">
      <c r="I418">
        <f t="shared" si="39"/>
        <v>35</v>
      </c>
      <c r="O418" s="3"/>
      <c r="P418" s="6"/>
      <c r="Q418" s="7"/>
      <c r="R418" s="7"/>
      <c r="S418" s="7"/>
      <c r="T418">
        <v>417</v>
      </c>
      <c r="U418">
        <f>IF(比較1!$C$7&lt;system!I418,"",system!I418)</f>
        <v>35</v>
      </c>
      <c r="V418" s="3">
        <f t="shared" si="35"/>
        <v>54758</v>
      </c>
      <c r="W418" s="6">
        <f>IF(U418="","",VLOOKUP(U418,system!$A$2:$B$36,2,FALSE))</f>
        <v>1.8499999999999999E-2</v>
      </c>
      <c r="X418" s="7">
        <f t="shared" si="36"/>
        <v>464145</v>
      </c>
      <c r="Y418" s="7">
        <f>IF(U418="","",VLOOKUP(U418,system!$L$2:$Q$36,6,FALSE))</f>
        <v>116484</v>
      </c>
      <c r="Z418" s="7">
        <f t="shared" si="37"/>
        <v>715</v>
      </c>
      <c r="AA418" s="7">
        <f t="shared" si="38"/>
        <v>115769</v>
      </c>
    </row>
    <row r="419" spans="9:27" x14ac:dyDescent="0.2">
      <c r="I419">
        <f t="shared" si="39"/>
        <v>35</v>
      </c>
      <c r="O419" s="3"/>
      <c r="P419" s="6"/>
      <c r="Q419" s="7"/>
      <c r="R419" s="7"/>
      <c r="S419" s="7"/>
      <c r="T419">
        <v>418</v>
      </c>
      <c r="U419">
        <f>IF(比較1!$C$7&lt;system!I419,"",system!I419)</f>
        <v>35</v>
      </c>
      <c r="V419" s="3">
        <f t="shared" si="35"/>
        <v>54789</v>
      </c>
      <c r="W419" s="6">
        <f>IF(U419="","",VLOOKUP(U419,system!$A$2:$B$36,2,FALSE))</f>
        <v>1.8499999999999999E-2</v>
      </c>
      <c r="X419" s="7">
        <f t="shared" si="36"/>
        <v>348376</v>
      </c>
      <c r="Y419" s="7">
        <f>IF(U419="","",VLOOKUP(U419,system!$L$2:$Q$36,6,FALSE))</f>
        <v>116484</v>
      </c>
      <c r="Z419" s="7">
        <f t="shared" si="37"/>
        <v>537</v>
      </c>
      <c r="AA419" s="7">
        <f t="shared" si="38"/>
        <v>115947</v>
      </c>
    </row>
    <row r="420" spans="9:27" x14ac:dyDescent="0.2">
      <c r="I420">
        <f t="shared" si="39"/>
        <v>35</v>
      </c>
      <c r="O420" s="3"/>
      <c r="P420" s="6"/>
      <c r="Q420" s="7"/>
      <c r="R420" s="7"/>
      <c r="S420" s="7"/>
      <c r="T420">
        <v>419</v>
      </c>
      <c r="U420">
        <f>IF(比較1!$C$7&lt;system!I420,"",system!I420)</f>
        <v>35</v>
      </c>
      <c r="V420" s="3">
        <f t="shared" si="35"/>
        <v>54820</v>
      </c>
      <c r="W420" s="6">
        <f>IF(U420="","",VLOOKUP(U420,system!$A$2:$B$36,2,FALSE))</f>
        <v>1.8499999999999999E-2</v>
      </c>
      <c r="X420" s="7">
        <f t="shared" si="36"/>
        <v>232429</v>
      </c>
      <c r="Y420" s="7">
        <f>IF(U420="","",VLOOKUP(U420,system!$L$2:$Q$36,6,FALSE))</f>
        <v>116484</v>
      </c>
      <c r="Z420" s="7">
        <f t="shared" si="37"/>
        <v>358</v>
      </c>
      <c r="AA420" s="7">
        <f t="shared" si="38"/>
        <v>116126</v>
      </c>
    </row>
    <row r="421" spans="9:27" x14ac:dyDescent="0.2">
      <c r="I421">
        <f t="shared" si="39"/>
        <v>35</v>
      </c>
      <c r="O421" s="3"/>
      <c r="P421" s="6"/>
      <c r="Q421" s="7"/>
      <c r="R421" s="7"/>
      <c r="S421" s="7"/>
      <c r="T421">
        <v>420</v>
      </c>
      <c r="U421">
        <f>IF(比較1!$C$7&lt;system!I421,"",system!I421)</f>
        <v>35</v>
      </c>
      <c r="V421" s="3">
        <f t="shared" si="35"/>
        <v>54848</v>
      </c>
      <c r="W421" s="6">
        <f>IF(U421="","",VLOOKUP(U421,system!$A$2:$B$36,2,FALSE))</f>
        <v>1.8499999999999999E-2</v>
      </c>
      <c r="X421" s="7">
        <f t="shared" si="36"/>
        <v>116303</v>
      </c>
      <c r="Y421" s="7">
        <f>IF(U421="","",IF(X421&lt;Y420,X421,VLOOKUP(U421,system!$L$2:$Q$36,6,FALSE)))</f>
        <v>116303</v>
      </c>
      <c r="Z421" s="7">
        <f t="shared" si="37"/>
        <v>179</v>
      </c>
      <c r="AA421" s="7">
        <f t="shared" si="38"/>
        <v>116124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M421"/>
  <sheetViews>
    <sheetView workbookViewId="0">
      <selection activeCell="C69" sqref="C69"/>
    </sheetView>
  </sheetViews>
  <sheetFormatPr defaultColWidth="8.90625" defaultRowHeight="13" x14ac:dyDescent="0.2"/>
  <cols>
    <col min="1" max="1" width="8.7265625" customWidth="1"/>
    <col min="5" max="5" width="10.453125" style="1" bestFit="1" customWidth="1"/>
    <col min="6" max="6" width="10.08984375" bestFit="1" customWidth="1"/>
    <col min="11" max="11" width="12.453125" bestFit="1" customWidth="1"/>
    <col min="15" max="15" width="16.08984375" bestFit="1" customWidth="1"/>
    <col min="16" max="17" width="10.453125" bestFit="1" customWidth="1"/>
    <col min="22" max="22" width="16.08984375" bestFit="1" customWidth="1"/>
    <col min="24" max="24" width="10.453125" bestFit="1" customWidth="1"/>
    <col min="28" max="28" width="9.453125" bestFit="1" customWidth="1"/>
    <col min="32" max="32" width="10.08984375" bestFit="1" customWidth="1"/>
  </cols>
  <sheetData>
    <row r="1" spans="1:39" x14ac:dyDescent="0.2">
      <c r="A1" t="s">
        <v>2</v>
      </c>
      <c r="B1" t="s">
        <v>4</v>
      </c>
      <c r="C1" t="s">
        <v>9</v>
      </c>
      <c r="D1" t="s">
        <v>10</v>
      </c>
      <c r="E1" s="1" t="s">
        <v>15</v>
      </c>
      <c r="F1" t="s">
        <v>14</v>
      </c>
      <c r="I1" t="s">
        <v>7</v>
      </c>
      <c r="K1" t="s">
        <v>20</v>
      </c>
      <c r="L1" t="s">
        <v>2</v>
      </c>
      <c r="M1" t="s">
        <v>4</v>
      </c>
      <c r="N1" t="s">
        <v>9</v>
      </c>
      <c r="O1" t="s">
        <v>10</v>
      </c>
      <c r="P1" s="1" t="s">
        <v>15</v>
      </c>
      <c r="Q1" t="s">
        <v>14</v>
      </c>
      <c r="S1" t="s">
        <v>20</v>
      </c>
      <c r="T1" t="s">
        <v>10</v>
      </c>
      <c r="U1" t="s">
        <v>2</v>
      </c>
      <c r="V1" s="3" t="s">
        <v>3</v>
      </c>
      <c r="W1" t="s">
        <v>4</v>
      </c>
      <c r="X1" t="s">
        <v>13</v>
      </c>
      <c r="Y1" t="s">
        <v>14</v>
      </c>
      <c r="Z1" t="s">
        <v>16</v>
      </c>
      <c r="AA1" t="s">
        <v>17</v>
      </c>
      <c r="AB1" t="s">
        <v>31</v>
      </c>
      <c r="AD1" t="s">
        <v>34</v>
      </c>
      <c r="AF1" s="5"/>
      <c r="AG1" s="5" t="s">
        <v>21</v>
      </c>
      <c r="AK1" t="s">
        <v>47</v>
      </c>
    </row>
    <row r="2" spans="1:39" x14ac:dyDescent="0.2">
      <c r="A2">
        <v>1</v>
      </c>
      <c r="B2">
        <f>VLOOKUP(A2,比較2!$C$11:$G$15,5,TRUE)</f>
        <v>8.5000000000000006E-3</v>
      </c>
      <c r="C2">
        <f>比較2!$C$7-system!A2+1</f>
        <v>35</v>
      </c>
      <c r="D2">
        <f>C2*12</f>
        <v>420</v>
      </c>
      <c r="E2" s="1">
        <f>比較2!C5</f>
        <v>37500000</v>
      </c>
      <c r="F2" s="1">
        <f>IF(ISERR(ROUNDDOWN(-1*PMT(B2/12,D2,E2,0,0),0)),E2,ROUNDDOWN(-1*PMT(B2/12,D2,E2,0,0),0))</f>
        <v>103255</v>
      </c>
      <c r="I2">
        <v>1</v>
      </c>
      <c r="L2">
        <v>1</v>
      </c>
      <c r="M2">
        <f>VLOOKUP(L2,比較2!$C$11:$G$13,5,TRUE)</f>
        <v>8.5000000000000006E-3</v>
      </c>
      <c r="N2">
        <f>比較2!$C$7-system!L2+1</f>
        <v>35</v>
      </c>
      <c r="O2">
        <f>N2*12</f>
        <v>420</v>
      </c>
      <c r="P2" s="1">
        <f>比較2!C5</f>
        <v>37500000</v>
      </c>
      <c r="Q2" s="1">
        <f>ROUNDDOWN(-1*PMT(M2/12,O2,P2,0,0),0)</f>
        <v>103255</v>
      </c>
      <c r="R2" s="7"/>
      <c r="S2" s="7"/>
      <c r="T2">
        <v>1</v>
      </c>
      <c r="U2">
        <v>1</v>
      </c>
      <c r="V2" s="3">
        <f>IF(比較2!C6="","",比較2!C6)</f>
        <v>42095</v>
      </c>
      <c r="W2" s="6">
        <f>IF(U2="","",VLOOKUP(U2,system!$A$2:$B$36,2,FALSE))</f>
        <v>8.5000000000000006E-3</v>
      </c>
      <c r="X2" s="7">
        <f>ROUNDDOWN(比較2!C5,0)</f>
        <v>37500000</v>
      </c>
      <c r="Y2" s="7">
        <f>VLOOKUP(U2,system!$L$2:$Q$36,6,FALSE)</f>
        <v>103255</v>
      </c>
      <c r="Z2" s="7">
        <f>ROUNDDOWN(X2*W2/12,0)</f>
        <v>26562</v>
      </c>
      <c r="AA2" s="7">
        <f>ROUNDDOWN(Y2-Z2,0)</f>
        <v>76693</v>
      </c>
      <c r="AB2">
        <f>IF(X2="","",ROUND(system!$AJ$5/100*X2,-2))</f>
        <v>205100</v>
      </c>
      <c r="AD2">
        <f>COUNTIF(比較2!$N$3:$N$422,"&gt;0")</f>
        <v>420</v>
      </c>
      <c r="AF2" s="5" t="s">
        <v>18</v>
      </c>
      <c r="AG2" s="24">
        <f>比較2!C5</f>
        <v>37500000</v>
      </c>
      <c r="AI2" s="14" t="s">
        <v>42</v>
      </c>
      <c r="AJ2" s="13">
        <v>0.35799999999999998</v>
      </c>
      <c r="AK2" t="b">
        <v>1</v>
      </c>
      <c r="AL2">
        <f>IF(AK2=TRUE,AJ2,0)</f>
        <v>0.35799999999999998</v>
      </c>
      <c r="AM2" t="str">
        <f>IF(AK2=TRUE,"団信あり","団信なし")</f>
        <v>団信あり</v>
      </c>
    </row>
    <row r="3" spans="1:39" x14ac:dyDescent="0.2">
      <c r="A3">
        <v>2</v>
      </c>
      <c r="B3">
        <f>VLOOKUP(A3,比較2!$C$11:$G$15,5,TRUE)</f>
        <v>8.5000000000000006E-3</v>
      </c>
      <c r="C3">
        <f>比較2!$C$7-system!A3+1</f>
        <v>34</v>
      </c>
      <c r="D3">
        <f>VLOOKUP((A3-1)*12,比較2!$M$3:$U$422,2,FALSE)-1</f>
        <v>408</v>
      </c>
      <c r="E3" s="1">
        <f>ROUNDDOWN(VLOOKUP((A3-1)*12,比較2!$M$3:$U$422,6,FALSE)-VLOOKUP((A3-1)*12,比較2!$M$3:$U$422,9,FALSE),0)</f>
        <v>36576089</v>
      </c>
      <c r="F3" s="1">
        <f t="shared" ref="F3:F36" si="0">IF(ISERR(ROUNDDOWN(-1*PMT(B3/12,D3,E3,0,0),0)),E3,ROUNDDOWN(-1*PMT(B3/12,D3,E3,0,0),0))</f>
        <v>103255</v>
      </c>
      <c r="I3">
        <v>1</v>
      </c>
      <c r="L3">
        <v>2</v>
      </c>
      <c r="M3">
        <f>VLOOKUP(L3,比較2!$C$11:$G$13,5,TRUE)</f>
        <v>8.5000000000000006E-3</v>
      </c>
      <c r="N3">
        <f>比較2!$C$7-system!L3+1</f>
        <v>34</v>
      </c>
      <c r="O3">
        <f t="shared" ref="O3:O36" si="1">N3*12</f>
        <v>408</v>
      </c>
      <c r="P3" s="1">
        <f>ROUNDDOWN(VLOOKUP((L3-1)*12,$T$2:$AA$421,5,FALSE)-VLOOKUP((L3-1)*12,$T$2:$AA$421,8,FALSE),0)</f>
        <v>36576089</v>
      </c>
      <c r="Q3" s="1">
        <f>ROUNDDOWN(-1*PMT(M3/12,O3,P3,0,0),0)</f>
        <v>103255</v>
      </c>
      <c r="R3" s="7"/>
      <c r="S3" s="7"/>
      <c r="T3">
        <v>2</v>
      </c>
      <c r="U3">
        <f>IF(比較2!$C$7&lt;system!I3,"",system!I3)</f>
        <v>1</v>
      </c>
      <c r="V3" s="3">
        <f t="shared" ref="V3:V66" si="2">IF(U3="","",EDATE(V2,1))</f>
        <v>42125</v>
      </c>
      <c r="W3" s="6">
        <f>IF(U3="","",VLOOKUP(U3,system!$A$2:$B$36,2,FALSE))</f>
        <v>8.5000000000000006E-3</v>
      </c>
      <c r="X3" s="7">
        <f>IF(U3="","",ROUNDDOWN(X2-AA2,0))</f>
        <v>37423307</v>
      </c>
      <c r="Y3" s="7">
        <f>IF(U3="","",VLOOKUP(U3,system!$L$2:$Q$36,6,FALSE))</f>
        <v>103255</v>
      </c>
      <c r="Z3" s="7">
        <f>IF(U3="","",ROUNDDOWN(X3*W3/12,0))</f>
        <v>26508</v>
      </c>
      <c r="AA3" s="7">
        <f>IF(U3="","",ROUNDDOWN(Y3-Z3,0))</f>
        <v>76747</v>
      </c>
      <c r="AF3" s="5" t="s">
        <v>19</v>
      </c>
      <c r="AG3" s="11">
        <f>SUM(system!Y:Y)-AG2</f>
        <v>10180655</v>
      </c>
      <c r="AI3" s="14" t="s">
        <v>40</v>
      </c>
      <c r="AJ3" s="13">
        <v>0.54700000000000004</v>
      </c>
      <c r="AK3" t="b">
        <v>1</v>
      </c>
      <c r="AL3">
        <f>IF(AK3=TRUE,AJ3,0)</f>
        <v>0.54700000000000004</v>
      </c>
      <c r="AM3" t="str">
        <f>IF(AK3=TRUE,"３大疾病保障付","")</f>
        <v>３大疾病保障付</v>
      </c>
    </row>
    <row r="4" spans="1:39" x14ac:dyDescent="0.2">
      <c r="A4">
        <v>3</v>
      </c>
      <c r="B4">
        <f>VLOOKUP(A4,比較2!$C$11:$G$15,5,TRUE)</f>
        <v>8.5000000000000006E-3</v>
      </c>
      <c r="C4">
        <f>比較2!$C$7-system!A4+1</f>
        <v>33</v>
      </c>
      <c r="D4">
        <f>VLOOKUP((A4-1)*12,比較2!$M$3:$U$422,2,FALSE)-1</f>
        <v>396</v>
      </c>
      <c r="E4" s="1">
        <f>ROUNDDOWN(VLOOKUP((A4-1)*12,比較2!$M$3:$U$422,6,FALSE)-VLOOKUP((A4-1)*12,比較2!$M$3:$U$422,9,FALSE),0)</f>
        <v>35644295</v>
      </c>
      <c r="F4" s="1">
        <f t="shared" si="0"/>
        <v>103255</v>
      </c>
      <c r="I4">
        <v>1</v>
      </c>
      <c r="L4">
        <v>3</v>
      </c>
      <c r="M4">
        <f>VLOOKUP(L4,比較2!$C$11:$G$13,5,TRUE)</f>
        <v>8.5000000000000006E-3</v>
      </c>
      <c r="N4">
        <f>比較2!$C$7-system!L4+1</f>
        <v>33</v>
      </c>
      <c r="O4">
        <f t="shared" si="1"/>
        <v>396</v>
      </c>
      <c r="P4" s="1">
        <f t="shared" ref="P4:P36" si="3">ROUNDDOWN(VLOOKUP((L4-1)*12,$T$2:$AA$421,5,FALSE)-VLOOKUP((L4-1)*12,$T$2:$AA$421,8,FALSE),0)</f>
        <v>35644295</v>
      </c>
      <c r="Q4" s="1">
        <f t="shared" ref="Q4:Q35" si="4">ROUNDDOWN(-1*PMT(M4/12,O4,P4,0,0),0)</f>
        <v>103255</v>
      </c>
      <c r="R4" s="7"/>
      <c r="S4" s="7"/>
      <c r="T4">
        <v>3</v>
      </c>
      <c r="U4">
        <f>IF(比較2!$C$7&lt;system!I4,"",system!I4)</f>
        <v>1</v>
      </c>
      <c r="V4" s="3">
        <f t="shared" si="2"/>
        <v>42156</v>
      </c>
      <c r="W4" s="6">
        <f>IF(U4="","",VLOOKUP(U4,system!$A$2:$B$36,2,FALSE))</f>
        <v>8.5000000000000006E-3</v>
      </c>
      <c r="X4" s="7">
        <f t="shared" ref="X4:X67" si="5">IF(U4="","",ROUNDDOWN(X3-AA3,0))</f>
        <v>37346560</v>
      </c>
      <c r="Y4" s="7">
        <f>IF(U4="","",VLOOKUP(U4,system!$L$2:$Q$36,6,FALSE))</f>
        <v>103255</v>
      </c>
      <c r="Z4" s="7">
        <f t="shared" ref="Z4:Z67" si="6">IF(U4="","",ROUNDDOWN(X4*W4/12,0))</f>
        <v>26453</v>
      </c>
      <c r="AA4" s="7">
        <f t="shared" ref="AA4:AA67" si="7">IF(U4="","",ROUNDDOWN(Y4-Z4,0))</f>
        <v>76802</v>
      </c>
      <c r="AF4" s="5" t="s">
        <v>25</v>
      </c>
      <c r="AG4" s="24">
        <f>AG2*比較2!$C$8/100</f>
        <v>150000</v>
      </c>
      <c r="AI4" s="14" t="s">
        <v>41</v>
      </c>
      <c r="AJ4" s="13">
        <v>0.55700000000000005</v>
      </c>
      <c r="AK4" t="b">
        <v>0</v>
      </c>
      <c r="AL4">
        <f>IF(AK4=TRUE,AJ4,0)</f>
        <v>0</v>
      </c>
      <c r="AM4" t="str">
        <f>IF(AK4=TRUE,"デュエット","")</f>
        <v/>
      </c>
    </row>
    <row r="5" spans="1:39" x14ac:dyDescent="0.2">
      <c r="A5">
        <v>4</v>
      </c>
      <c r="B5">
        <f>VLOOKUP(A5,比較2!$C$11:$G$15,5,TRUE)</f>
        <v>8.5000000000000006E-3</v>
      </c>
      <c r="C5">
        <f>比較2!$C$7-system!A5+1</f>
        <v>32</v>
      </c>
      <c r="D5">
        <f>VLOOKUP((A5-1)*12,比較2!$M$3:$U$422,2,FALSE)-1</f>
        <v>384</v>
      </c>
      <c r="E5" s="1">
        <f>ROUNDDOWN(VLOOKUP((A5-1)*12,比較2!$M$3:$U$422,6,FALSE)-VLOOKUP((A5-1)*12,比較2!$M$3:$U$422,9,FALSE),0)</f>
        <v>34704550</v>
      </c>
      <c r="F5" s="1">
        <f t="shared" si="0"/>
        <v>103255</v>
      </c>
      <c r="I5">
        <v>1</v>
      </c>
      <c r="L5">
        <v>4</v>
      </c>
      <c r="M5">
        <f>VLOOKUP(L5,比較2!$C$11:$G$13,5,TRUE)</f>
        <v>8.5000000000000006E-3</v>
      </c>
      <c r="N5">
        <f>比較2!$C$7-system!L5+1</f>
        <v>32</v>
      </c>
      <c r="O5">
        <f t="shared" si="1"/>
        <v>384</v>
      </c>
      <c r="P5" s="1">
        <f t="shared" si="3"/>
        <v>34704550</v>
      </c>
      <c r="Q5" s="1">
        <f t="shared" si="4"/>
        <v>103255</v>
      </c>
      <c r="R5" s="7"/>
      <c r="S5" s="7"/>
      <c r="T5">
        <v>4</v>
      </c>
      <c r="U5">
        <f>IF(比較2!$C$7&lt;system!I5,"",system!I5)</f>
        <v>1</v>
      </c>
      <c r="V5" s="3">
        <f t="shared" si="2"/>
        <v>42186</v>
      </c>
      <c r="W5" s="6">
        <f>IF(U5="","",VLOOKUP(U5,system!$A$2:$B$36,2,FALSE))</f>
        <v>8.5000000000000006E-3</v>
      </c>
      <c r="X5" s="7">
        <f t="shared" si="5"/>
        <v>37269758</v>
      </c>
      <c r="Y5" s="7">
        <f>IF(U5="","",VLOOKUP(U5,system!$L$2:$Q$36,6,FALSE))</f>
        <v>103255</v>
      </c>
      <c r="Z5" s="7">
        <f t="shared" si="6"/>
        <v>26399</v>
      </c>
      <c r="AA5" s="7">
        <f t="shared" si="7"/>
        <v>76856</v>
      </c>
      <c r="AF5" s="5" t="s">
        <v>31</v>
      </c>
      <c r="AG5" s="25">
        <f>SUM(system!AB:AB)</f>
        <v>3968800</v>
      </c>
      <c r="AI5" t="s">
        <v>30</v>
      </c>
      <c r="AJ5" s="16">
        <f>AL5</f>
        <v>0.54700000000000004</v>
      </c>
      <c r="AK5" t="s">
        <v>26</v>
      </c>
      <c r="AL5">
        <f>MAX(AL2:AL4)</f>
        <v>0.54700000000000004</v>
      </c>
      <c r="AM5" t="str">
        <f>IF(AK4=TRUE,AM4,AM3)</f>
        <v>３大疾病保障付</v>
      </c>
    </row>
    <row r="6" spans="1:39" x14ac:dyDescent="0.2">
      <c r="A6">
        <v>5</v>
      </c>
      <c r="B6">
        <f>VLOOKUP(A6,比較2!$C$11:$G$15,5,TRUE)</f>
        <v>8.5000000000000006E-3</v>
      </c>
      <c r="C6">
        <f>比較2!$C$7-system!A6+1</f>
        <v>31</v>
      </c>
      <c r="D6">
        <f>VLOOKUP((A6-1)*12,比較2!$M$3:$U$422,2,FALSE)-1</f>
        <v>372</v>
      </c>
      <c r="E6" s="1">
        <f>ROUNDDOWN(VLOOKUP((A6-1)*12,比較2!$M$3:$U$422,6,FALSE)-VLOOKUP((A6-1)*12,比較2!$M$3:$U$422,9,FALSE),0)</f>
        <v>33756787</v>
      </c>
      <c r="F6" s="1">
        <f t="shared" si="0"/>
        <v>103255</v>
      </c>
      <c r="I6">
        <v>1</v>
      </c>
      <c r="L6">
        <v>5</v>
      </c>
      <c r="M6">
        <f>VLOOKUP(L6,比較2!$C$11:$G$13,5,TRUE)</f>
        <v>8.5000000000000006E-3</v>
      </c>
      <c r="N6">
        <f>比較2!$C$7-system!L6+1</f>
        <v>31</v>
      </c>
      <c r="O6">
        <f t="shared" si="1"/>
        <v>372</v>
      </c>
      <c r="P6" s="1">
        <f t="shared" si="3"/>
        <v>33756787</v>
      </c>
      <c r="Q6" s="1">
        <f t="shared" si="4"/>
        <v>103255</v>
      </c>
      <c r="R6" s="7"/>
      <c r="S6" s="7"/>
      <c r="T6">
        <v>5</v>
      </c>
      <c r="U6">
        <f>IF(比較2!$C$7&lt;system!I6,"",system!I6)</f>
        <v>1</v>
      </c>
      <c r="V6" s="3">
        <f t="shared" si="2"/>
        <v>42217</v>
      </c>
      <c r="W6" s="6">
        <f>IF(U6="","",VLOOKUP(U6,system!$A$2:$B$36,2,FALSE))</f>
        <v>8.5000000000000006E-3</v>
      </c>
      <c r="X6" s="7">
        <f t="shared" si="5"/>
        <v>37192902</v>
      </c>
      <c r="Y6" s="7">
        <f>IF(U6="","",VLOOKUP(U6,system!$L$2:$Q$36,6,FALSE))</f>
        <v>103255</v>
      </c>
      <c r="Z6" s="7">
        <f t="shared" si="6"/>
        <v>26344</v>
      </c>
      <c r="AA6" s="7">
        <f t="shared" si="7"/>
        <v>76911</v>
      </c>
      <c r="AF6" s="5" t="s">
        <v>32</v>
      </c>
      <c r="AG6" s="15">
        <f>SUM(AG2:AG5)</f>
        <v>51799455</v>
      </c>
      <c r="AM6" t="str">
        <f>IF(AND(AK3=FALSE,AK4=FALSE),AM2,AM2&amp;"["&amp;AM5&amp;"]")</f>
        <v>団信あり[３大疾病保障付]</v>
      </c>
    </row>
    <row r="7" spans="1:39" x14ac:dyDescent="0.2">
      <c r="A7">
        <v>6</v>
      </c>
      <c r="B7">
        <f>VLOOKUP(A7,比較2!$C$11:$G$15,5,TRUE)</f>
        <v>1.55E-2</v>
      </c>
      <c r="C7">
        <f>比較2!$C$7-system!A7+1</f>
        <v>30</v>
      </c>
      <c r="D7">
        <f>VLOOKUP((A7-1)*12,比較2!$M$3:$U$422,2,FALSE)-1</f>
        <v>360</v>
      </c>
      <c r="E7" s="1">
        <f>ROUNDDOWN(VLOOKUP((A7-1)*12,比較2!$M$3:$U$422,6,FALSE)-VLOOKUP((A7-1)*12,比較2!$M$3:$U$422,9,FALSE),0)</f>
        <v>32800936</v>
      </c>
      <c r="F7" s="1">
        <f t="shared" si="0"/>
        <v>113991</v>
      </c>
      <c r="I7">
        <v>1</v>
      </c>
      <c r="L7">
        <v>6</v>
      </c>
      <c r="M7">
        <f>VLOOKUP(L7,比較2!$C$11:$G$13,5,TRUE)</f>
        <v>1.55E-2</v>
      </c>
      <c r="N7">
        <f>比較2!$C$7-system!L7+1</f>
        <v>30</v>
      </c>
      <c r="O7">
        <f t="shared" si="1"/>
        <v>360</v>
      </c>
      <c r="P7" s="1">
        <f t="shared" si="3"/>
        <v>32800936</v>
      </c>
      <c r="Q7" s="1">
        <f t="shared" si="4"/>
        <v>113991</v>
      </c>
      <c r="R7" s="7"/>
      <c r="S7" s="7"/>
      <c r="T7">
        <v>6</v>
      </c>
      <c r="U7">
        <f>IF(比較2!$C$7&lt;system!I7,"",system!I7)</f>
        <v>1</v>
      </c>
      <c r="V7" s="3">
        <f t="shared" si="2"/>
        <v>42248</v>
      </c>
      <c r="W7" s="6">
        <f>IF(U7="","",VLOOKUP(U7,system!$A$2:$B$36,2,FALSE))</f>
        <v>8.5000000000000006E-3</v>
      </c>
      <c r="X7" s="7">
        <f t="shared" si="5"/>
        <v>37115991</v>
      </c>
      <c r="Y7" s="7">
        <f>IF(U7="","",VLOOKUP(U7,system!$L$2:$Q$36,6,FALSE))</f>
        <v>103255</v>
      </c>
      <c r="Z7" s="7">
        <f t="shared" si="6"/>
        <v>26290</v>
      </c>
      <c r="AA7" s="7">
        <f t="shared" si="7"/>
        <v>76965</v>
      </c>
    </row>
    <row r="8" spans="1:39" x14ac:dyDescent="0.2">
      <c r="A8">
        <v>7</v>
      </c>
      <c r="B8">
        <f>VLOOKUP(A8,比較2!$C$11:$G$15,5,TRUE)</f>
        <v>1.55E-2</v>
      </c>
      <c r="C8">
        <f>比較2!$C$7-system!A8+1</f>
        <v>29</v>
      </c>
      <c r="D8">
        <f>VLOOKUP((A8-1)*12,比較2!$M$3:$U$422,2,FALSE)-1</f>
        <v>348</v>
      </c>
      <c r="E8" s="1">
        <f>ROUNDDOWN(VLOOKUP((A8-1)*12,比較2!$M$3:$U$422,6,FALSE)-VLOOKUP((A8-1)*12,比較2!$M$3:$U$422,9,FALSE),0)</f>
        <v>31935319</v>
      </c>
      <c r="F8" s="1">
        <f t="shared" si="0"/>
        <v>113991</v>
      </c>
      <c r="I8">
        <v>1</v>
      </c>
      <c r="L8">
        <v>7</v>
      </c>
      <c r="M8">
        <f>VLOOKUP(L8,比較2!$C$11:$G$13,5,TRUE)</f>
        <v>1.55E-2</v>
      </c>
      <c r="N8">
        <f>比較2!$C$7-system!L8+1</f>
        <v>29</v>
      </c>
      <c r="O8">
        <f t="shared" si="1"/>
        <v>348</v>
      </c>
      <c r="P8" s="1">
        <f t="shared" si="3"/>
        <v>31935319</v>
      </c>
      <c r="Q8" s="1">
        <f t="shared" si="4"/>
        <v>113991</v>
      </c>
      <c r="R8" s="7"/>
      <c r="S8" s="7"/>
      <c r="T8">
        <v>7</v>
      </c>
      <c r="U8">
        <f>IF(比較2!$C$7&lt;system!I8,"",system!I8)</f>
        <v>1</v>
      </c>
      <c r="V8" s="3">
        <f t="shared" si="2"/>
        <v>42278</v>
      </c>
      <c r="W8" s="6">
        <f>IF(U8="","",VLOOKUP(U8,system!$A$2:$B$36,2,FALSE))</f>
        <v>8.5000000000000006E-3</v>
      </c>
      <c r="X8" s="7">
        <f t="shared" si="5"/>
        <v>37039026</v>
      </c>
      <c r="Y8" s="7">
        <f>IF(U8="","",VLOOKUP(U8,system!$L$2:$Q$36,6,FALSE))</f>
        <v>103255</v>
      </c>
      <c r="Z8" s="7">
        <f t="shared" si="6"/>
        <v>26235</v>
      </c>
      <c r="AA8" s="7">
        <f t="shared" si="7"/>
        <v>77020</v>
      </c>
    </row>
    <row r="9" spans="1:39" x14ac:dyDescent="0.2">
      <c r="A9">
        <v>8</v>
      </c>
      <c r="B9">
        <f>VLOOKUP(A9,比較2!$C$11:$G$15,5,TRUE)</f>
        <v>1.55E-2</v>
      </c>
      <c r="C9">
        <f>比較2!$C$7-system!A9+1</f>
        <v>28</v>
      </c>
      <c r="D9">
        <f>VLOOKUP((A9-1)*12,比較2!$M$3:$U$422,2,FALSE)-1</f>
        <v>336</v>
      </c>
      <c r="E9" s="1">
        <f>ROUNDDOWN(VLOOKUP((A9-1)*12,比較2!$M$3:$U$422,6,FALSE)-VLOOKUP((A9-1)*12,比較2!$M$3:$U$422,9,FALSE),0)</f>
        <v>31056189</v>
      </c>
      <c r="F9" s="1">
        <f t="shared" si="0"/>
        <v>113991</v>
      </c>
      <c r="I9">
        <v>1</v>
      </c>
      <c r="L9">
        <v>8</v>
      </c>
      <c r="M9">
        <f>VLOOKUP(L9,比較2!$C$11:$G$13,5,TRUE)</f>
        <v>1.55E-2</v>
      </c>
      <c r="N9">
        <f>比較2!$C$7-system!L9+1</f>
        <v>28</v>
      </c>
      <c r="O9">
        <f t="shared" si="1"/>
        <v>336</v>
      </c>
      <c r="P9" s="1">
        <f t="shared" si="3"/>
        <v>31056189</v>
      </c>
      <c r="Q9" s="1">
        <f t="shared" si="4"/>
        <v>113991</v>
      </c>
      <c r="R9" s="7"/>
      <c r="S9" s="7"/>
      <c r="T9">
        <v>8</v>
      </c>
      <c r="U9">
        <f>IF(比較2!$C$7&lt;system!I9,"",system!I9)</f>
        <v>1</v>
      </c>
      <c r="V9" s="3">
        <f t="shared" si="2"/>
        <v>42309</v>
      </c>
      <c r="W9" s="6">
        <f>IF(U9="","",VLOOKUP(U9,system!$A$2:$B$36,2,FALSE))</f>
        <v>8.5000000000000006E-3</v>
      </c>
      <c r="X9" s="7">
        <f t="shared" si="5"/>
        <v>36962006</v>
      </c>
      <c r="Y9" s="7">
        <f>IF(U9="","",VLOOKUP(U9,system!$L$2:$Q$36,6,FALSE))</f>
        <v>103255</v>
      </c>
      <c r="Z9" s="7">
        <f t="shared" si="6"/>
        <v>26181</v>
      </c>
      <c r="AA9" s="7">
        <f t="shared" si="7"/>
        <v>77074</v>
      </c>
    </row>
    <row r="10" spans="1:39" x14ac:dyDescent="0.2">
      <c r="A10">
        <v>9</v>
      </c>
      <c r="B10">
        <f>VLOOKUP(A10,比較2!$C$11:$G$15,5,TRUE)</f>
        <v>1.55E-2</v>
      </c>
      <c r="C10">
        <f>比較2!$C$7-system!A10+1</f>
        <v>27</v>
      </c>
      <c r="D10">
        <f>VLOOKUP((A10-1)*12,比較2!$M$3:$U$422,2,FALSE)-1</f>
        <v>324</v>
      </c>
      <c r="E10" s="1">
        <f>ROUNDDOWN(VLOOKUP((A10-1)*12,比較2!$M$3:$U$422,6,FALSE)-VLOOKUP((A10-1)*12,比較2!$M$3:$U$422,9,FALSE),0)</f>
        <v>30163335</v>
      </c>
      <c r="F10" s="1">
        <f t="shared" si="0"/>
        <v>113991</v>
      </c>
      <c r="I10">
        <v>1</v>
      </c>
      <c r="L10">
        <v>9</v>
      </c>
      <c r="M10">
        <f>VLOOKUP(L10,比較2!$C$11:$G$13,5,TRUE)</f>
        <v>1.55E-2</v>
      </c>
      <c r="N10">
        <f>比較2!$C$7-system!L10+1</f>
        <v>27</v>
      </c>
      <c r="O10">
        <f t="shared" si="1"/>
        <v>324</v>
      </c>
      <c r="P10" s="1">
        <f t="shared" si="3"/>
        <v>30163335</v>
      </c>
      <c r="Q10" s="1">
        <f t="shared" si="4"/>
        <v>113991</v>
      </c>
      <c r="R10" s="7"/>
      <c r="S10" s="7"/>
      <c r="T10">
        <v>9</v>
      </c>
      <c r="U10">
        <f>IF(比較2!$C$7&lt;system!I10,"",system!I10)</f>
        <v>1</v>
      </c>
      <c r="V10" s="3">
        <f t="shared" si="2"/>
        <v>42339</v>
      </c>
      <c r="W10" s="6">
        <f>IF(U10="","",VLOOKUP(U10,system!$A$2:$B$36,2,FALSE))</f>
        <v>8.5000000000000006E-3</v>
      </c>
      <c r="X10" s="7">
        <f t="shared" si="5"/>
        <v>36884932</v>
      </c>
      <c r="Y10" s="7">
        <f>IF(U10="","",VLOOKUP(U10,system!$L$2:$Q$36,6,FALSE))</f>
        <v>103255</v>
      </c>
      <c r="Z10" s="7">
        <f t="shared" si="6"/>
        <v>26126</v>
      </c>
      <c r="AA10" s="7">
        <f t="shared" si="7"/>
        <v>77129</v>
      </c>
    </row>
    <row r="11" spans="1:39" x14ac:dyDescent="0.2">
      <c r="A11">
        <v>10</v>
      </c>
      <c r="B11">
        <f>VLOOKUP(A11,比較2!$C$11:$G$15,5,TRUE)</f>
        <v>1.55E-2</v>
      </c>
      <c r="C11">
        <f>比較2!$C$7-system!A11+1</f>
        <v>26</v>
      </c>
      <c r="D11">
        <f>VLOOKUP((A11-1)*12,比較2!$M$3:$U$422,2,FALSE)-1</f>
        <v>312</v>
      </c>
      <c r="E11" s="1">
        <f>ROUNDDOWN(VLOOKUP((A11-1)*12,比較2!$M$3:$U$422,6,FALSE)-VLOOKUP((A11-1)*12,比較2!$M$3:$U$422,9,FALSE),0)</f>
        <v>29256546</v>
      </c>
      <c r="F11" s="1">
        <f t="shared" si="0"/>
        <v>113991</v>
      </c>
      <c r="I11">
        <v>1</v>
      </c>
      <c r="L11">
        <v>10</v>
      </c>
      <c r="M11">
        <f>VLOOKUP(L11,比較2!$C$11:$G$13,5,TRUE)</f>
        <v>1.55E-2</v>
      </c>
      <c r="N11">
        <f>比較2!$C$7-system!L11+1</f>
        <v>26</v>
      </c>
      <c r="O11">
        <f t="shared" si="1"/>
        <v>312</v>
      </c>
      <c r="P11" s="1">
        <f t="shared" si="3"/>
        <v>29256546</v>
      </c>
      <c r="Q11" s="1">
        <f t="shared" si="4"/>
        <v>113991</v>
      </c>
      <c r="R11" s="7"/>
      <c r="S11" s="7"/>
      <c r="T11">
        <v>10</v>
      </c>
      <c r="U11">
        <f>IF(比較2!$C$7&lt;system!I11,"",system!I11)</f>
        <v>1</v>
      </c>
      <c r="V11" s="3">
        <f t="shared" si="2"/>
        <v>42370</v>
      </c>
      <c r="W11" s="6">
        <f>IF(U11="","",VLOOKUP(U11,system!$A$2:$B$36,2,FALSE))</f>
        <v>8.5000000000000006E-3</v>
      </c>
      <c r="X11" s="7">
        <f t="shared" si="5"/>
        <v>36807803</v>
      </c>
      <c r="Y11" s="7">
        <f>IF(U11="","",VLOOKUP(U11,system!$L$2:$Q$36,6,FALSE))</f>
        <v>103255</v>
      </c>
      <c r="Z11" s="7">
        <f t="shared" si="6"/>
        <v>26072</v>
      </c>
      <c r="AA11" s="7">
        <f t="shared" si="7"/>
        <v>77183</v>
      </c>
    </row>
    <row r="12" spans="1:39" x14ac:dyDescent="0.2">
      <c r="A12">
        <v>11</v>
      </c>
      <c r="B12">
        <f>VLOOKUP(A12,比較2!$C$11:$G$15,5,TRUE)</f>
        <v>1.55E-2</v>
      </c>
      <c r="C12">
        <f>比較2!$C$7-system!A12+1</f>
        <v>25</v>
      </c>
      <c r="D12">
        <f>VLOOKUP((A12-1)*12,比較2!$M$3:$U$422,2,FALSE)-1</f>
        <v>300</v>
      </c>
      <c r="E12" s="1">
        <f>ROUNDDOWN(VLOOKUP((A12-1)*12,比較2!$M$3:$U$422,6,FALSE)-VLOOKUP((A12-1)*12,比較2!$M$3:$U$422,9,FALSE),0)</f>
        <v>28335601</v>
      </c>
      <c r="F12" s="1">
        <f t="shared" si="0"/>
        <v>113991</v>
      </c>
      <c r="I12">
        <v>1</v>
      </c>
      <c r="L12">
        <v>11</v>
      </c>
      <c r="M12">
        <f>VLOOKUP(L12,比較2!$C$11:$G$13,5,TRUE)</f>
        <v>1.55E-2</v>
      </c>
      <c r="N12">
        <f>比較2!$C$7-system!L12+1</f>
        <v>25</v>
      </c>
      <c r="O12">
        <f t="shared" si="1"/>
        <v>300</v>
      </c>
      <c r="P12" s="1">
        <f t="shared" si="3"/>
        <v>28335601</v>
      </c>
      <c r="Q12" s="1">
        <f t="shared" si="4"/>
        <v>113991</v>
      </c>
      <c r="R12" s="7"/>
      <c r="S12" s="7"/>
      <c r="T12">
        <v>11</v>
      </c>
      <c r="U12">
        <f>IF(比較2!$C$7&lt;system!I12,"",system!I12)</f>
        <v>1</v>
      </c>
      <c r="V12" s="3">
        <f t="shared" si="2"/>
        <v>42401</v>
      </c>
      <c r="W12" s="6">
        <f>IF(U12="","",VLOOKUP(U12,system!$A$2:$B$36,2,FALSE))</f>
        <v>8.5000000000000006E-3</v>
      </c>
      <c r="X12" s="7">
        <f t="shared" si="5"/>
        <v>36730620</v>
      </c>
      <c r="Y12" s="7">
        <f>IF(U12="","",VLOOKUP(U12,system!$L$2:$Q$36,6,FALSE))</f>
        <v>103255</v>
      </c>
      <c r="Z12" s="7">
        <f t="shared" si="6"/>
        <v>26017</v>
      </c>
      <c r="AA12" s="7">
        <f t="shared" si="7"/>
        <v>77238</v>
      </c>
    </row>
    <row r="13" spans="1:39" x14ac:dyDescent="0.2">
      <c r="A13">
        <v>12</v>
      </c>
      <c r="B13">
        <f>VLOOKUP(A13,比較2!$C$11:$G$15,5,TRUE)</f>
        <v>1.55E-2</v>
      </c>
      <c r="C13">
        <f>比較2!$C$7-system!A13+1</f>
        <v>24</v>
      </c>
      <c r="D13">
        <f>VLOOKUP((A13-1)*12,比較2!$M$3:$U$422,2,FALSE)-1</f>
        <v>288</v>
      </c>
      <c r="E13" s="1">
        <f>ROUNDDOWN(VLOOKUP((A13-1)*12,比較2!$M$3:$U$422,6,FALSE)-VLOOKUP((A13-1)*12,比較2!$M$3:$U$422,9,FALSE),0)</f>
        <v>27400279</v>
      </c>
      <c r="F13" s="1">
        <f t="shared" si="0"/>
        <v>113991</v>
      </c>
      <c r="I13">
        <v>1</v>
      </c>
      <c r="L13">
        <v>12</v>
      </c>
      <c r="M13">
        <f>VLOOKUP(L13,比較2!$C$11:$G$13,5,TRUE)</f>
        <v>1.55E-2</v>
      </c>
      <c r="N13">
        <f>比較2!$C$7-system!L13+1</f>
        <v>24</v>
      </c>
      <c r="O13">
        <f t="shared" si="1"/>
        <v>288</v>
      </c>
      <c r="P13" s="1">
        <f t="shared" si="3"/>
        <v>27400279</v>
      </c>
      <c r="Q13" s="1">
        <f t="shared" si="4"/>
        <v>113991</v>
      </c>
      <c r="R13" s="7"/>
      <c r="S13" s="7"/>
      <c r="T13">
        <v>12</v>
      </c>
      <c r="U13">
        <f>IF(比較2!$C$7&lt;system!I13,"",system!I13)</f>
        <v>1</v>
      </c>
      <c r="V13" s="3">
        <f t="shared" si="2"/>
        <v>42430</v>
      </c>
      <c r="W13" s="6">
        <f>IF(U13="","",VLOOKUP(U13,system!$A$2:$B$36,2,FALSE))</f>
        <v>8.5000000000000006E-3</v>
      </c>
      <c r="X13" s="7">
        <f t="shared" si="5"/>
        <v>36653382</v>
      </c>
      <c r="Y13" s="7">
        <f>IF(U13="","",VLOOKUP(U13,system!$L$2:$Q$36,6,FALSE))</f>
        <v>103255</v>
      </c>
      <c r="Z13" s="7">
        <f t="shared" si="6"/>
        <v>25962</v>
      </c>
      <c r="AA13" s="7">
        <f t="shared" si="7"/>
        <v>77293</v>
      </c>
    </row>
    <row r="14" spans="1:39" x14ac:dyDescent="0.2">
      <c r="A14">
        <v>13</v>
      </c>
      <c r="B14">
        <f>VLOOKUP(A14,比較2!$C$11:$G$15,5,TRUE)</f>
        <v>1.55E-2</v>
      </c>
      <c r="C14">
        <f>比較2!$C$7-system!A14+1</f>
        <v>23</v>
      </c>
      <c r="D14">
        <f>VLOOKUP((A14-1)*12,比較2!$M$3:$U$422,2,FALSE)-1</f>
        <v>276</v>
      </c>
      <c r="E14" s="1">
        <f>ROUNDDOWN(VLOOKUP((A14-1)*12,比較2!$M$3:$U$422,6,FALSE)-VLOOKUP((A14-1)*12,比較2!$M$3:$U$422,9,FALSE),0)</f>
        <v>26450357</v>
      </c>
      <c r="F14" s="1">
        <f t="shared" si="0"/>
        <v>113991</v>
      </c>
      <c r="I14">
        <f>I2+1</f>
        <v>2</v>
      </c>
      <c r="L14">
        <v>13</v>
      </c>
      <c r="M14">
        <f>VLOOKUP(L14,比較2!$C$11:$G$13,5,TRUE)</f>
        <v>1.55E-2</v>
      </c>
      <c r="N14">
        <f>比較2!$C$7-system!L14+1</f>
        <v>23</v>
      </c>
      <c r="O14">
        <f t="shared" si="1"/>
        <v>276</v>
      </c>
      <c r="P14" s="1">
        <f t="shared" si="3"/>
        <v>26450357</v>
      </c>
      <c r="Q14" s="1">
        <f t="shared" si="4"/>
        <v>113991</v>
      </c>
      <c r="R14" s="7"/>
      <c r="S14" s="7"/>
      <c r="T14">
        <v>13</v>
      </c>
      <c r="U14">
        <f>IF(比較2!$C$7&lt;system!I14,"",system!I14)</f>
        <v>2</v>
      </c>
      <c r="V14" s="3">
        <f t="shared" si="2"/>
        <v>42461</v>
      </c>
      <c r="W14" s="6">
        <f>IF(U14="","",VLOOKUP(U14,system!$A$2:$B$36,2,FALSE))</f>
        <v>8.5000000000000006E-3</v>
      </c>
      <c r="X14" s="7">
        <f t="shared" si="5"/>
        <v>36576089</v>
      </c>
      <c r="Y14" s="7">
        <f>IF(U14="","",VLOOKUP(U14,system!$L$2:$Q$36,6,FALSE))</f>
        <v>103255</v>
      </c>
      <c r="Z14" s="7">
        <f t="shared" si="6"/>
        <v>25908</v>
      </c>
      <c r="AA14" s="7">
        <f t="shared" si="7"/>
        <v>77347</v>
      </c>
      <c r="AB14">
        <f>IF(X14="","",ROUND(system!$AJ$5/100*X14,-2))</f>
        <v>200100</v>
      </c>
    </row>
    <row r="15" spans="1:39" x14ac:dyDescent="0.2">
      <c r="A15">
        <v>14</v>
      </c>
      <c r="B15">
        <f>VLOOKUP(A15,比較2!$C$11:$G$15,5,TRUE)</f>
        <v>1.55E-2</v>
      </c>
      <c r="C15">
        <f>比較2!$C$7-system!A15+1</f>
        <v>22</v>
      </c>
      <c r="D15">
        <f>VLOOKUP((A15-1)*12,比較2!$M$3:$U$422,2,FALSE)-1</f>
        <v>264</v>
      </c>
      <c r="E15" s="1">
        <f>ROUNDDOWN(VLOOKUP((A15-1)*12,比較2!$M$3:$U$422,6,FALSE)-VLOOKUP((A15-1)*12,比較2!$M$3:$U$422,9,FALSE),0)</f>
        <v>25485605</v>
      </c>
      <c r="F15" s="1">
        <f t="shared" si="0"/>
        <v>113991</v>
      </c>
      <c r="I15">
        <f t="shared" ref="I15:I78" si="8">I3+1</f>
        <v>2</v>
      </c>
      <c r="L15">
        <v>14</v>
      </c>
      <c r="M15">
        <f>VLOOKUP(L15,比較2!$C$11:$G$13,5,TRUE)</f>
        <v>1.55E-2</v>
      </c>
      <c r="N15">
        <f>比較2!$C$7-system!L15+1</f>
        <v>22</v>
      </c>
      <c r="O15">
        <f t="shared" si="1"/>
        <v>264</v>
      </c>
      <c r="P15" s="1">
        <f t="shared" si="3"/>
        <v>25485605</v>
      </c>
      <c r="Q15" s="1">
        <f t="shared" si="4"/>
        <v>113991</v>
      </c>
      <c r="R15" s="7"/>
      <c r="S15" s="7"/>
      <c r="T15">
        <v>14</v>
      </c>
      <c r="U15">
        <f>IF(比較2!$C$7&lt;system!I15,"",system!I15)</f>
        <v>2</v>
      </c>
      <c r="V15" s="3">
        <f t="shared" si="2"/>
        <v>42491</v>
      </c>
      <c r="W15" s="6">
        <f>IF(U15="","",VLOOKUP(U15,system!$A$2:$B$36,2,FALSE))</f>
        <v>8.5000000000000006E-3</v>
      </c>
      <c r="X15" s="7">
        <f t="shared" si="5"/>
        <v>36498742</v>
      </c>
      <c r="Y15" s="7">
        <f>IF(U15="","",VLOOKUP(U15,system!$L$2:$Q$36,6,FALSE))</f>
        <v>103255</v>
      </c>
      <c r="Z15" s="7">
        <f t="shared" si="6"/>
        <v>25853</v>
      </c>
      <c r="AA15" s="7">
        <f t="shared" si="7"/>
        <v>77402</v>
      </c>
    </row>
    <row r="16" spans="1:39" x14ac:dyDescent="0.2">
      <c r="A16">
        <v>15</v>
      </c>
      <c r="B16">
        <f>VLOOKUP(A16,比較2!$C$11:$G$15,5,TRUE)</f>
        <v>1.55E-2</v>
      </c>
      <c r="C16">
        <f>比較2!$C$7-system!A16+1</f>
        <v>21</v>
      </c>
      <c r="D16">
        <f>VLOOKUP((A16-1)*12,比較2!$M$3:$U$422,2,FALSE)-1</f>
        <v>252</v>
      </c>
      <c r="E16" s="1">
        <f>ROUNDDOWN(VLOOKUP((A16-1)*12,比較2!$M$3:$U$422,6,FALSE)-VLOOKUP((A16-1)*12,比較2!$M$3:$U$422,9,FALSE),0)</f>
        <v>24505793</v>
      </c>
      <c r="F16" s="1">
        <f t="shared" si="0"/>
        <v>113991</v>
      </c>
      <c r="I16">
        <f t="shared" si="8"/>
        <v>2</v>
      </c>
      <c r="L16">
        <v>15</v>
      </c>
      <c r="M16">
        <f>VLOOKUP(L16,比較2!$C$11:$G$13,5,TRUE)</f>
        <v>1.55E-2</v>
      </c>
      <c r="N16">
        <f>比較2!$C$7-system!L16+1</f>
        <v>21</v>
      </c>
      <c r="O16">
        <f t="shared" si="1"/>
        <v>252</v>
      </c>
      <c r="P16" s="1">
        <f t="shared" si="3"/>
        <v>24505793</v>
      </c>
      <c r="Q16" s="1">
        <f t="shared" si="4"/>
        <v>113991</v>
      </c>
      <c r="R16" s="7"/>
      <c r="S16" s="7"/>
      <c r="T16">
        <v>15</v>
      </c>
      <c r="U16">
        <f>IF(比較2!$C$7&lt;system!I16,"",system!I16)</f>
        <v>2</v>
      </c>
      <c r="V16" s="3">
        <f t="shared" si="2"/>
        <v>42522</v>
      </c>
      <c r="W16" s="6">
        <f>IF(U16="","",VLOOKUP(U16,system!$A$2:$B$36,2,FALSE))</f>
        <v>8.5000000000000006E-3</v>
      </c>
      <c r="X16" s="7">
        <f t="shared" si="5"/>
        <v>36421340</v>
      </c>
      <c r="Y16" s="7">
        <f>IF(U16="","",VLOOKUP(U16,system!$L$2:$Q$36,6,FALSE))</f>
        <v>103255</v>
      </c>
      <c r="Z16" s="7">
        <f t="shared" si="6"/>
        <v>25798</v>
      </c>
      <c r="AA16" s="7">
        <f t="shared" si="7"/>
        <v>77457</v>
      </c>
    </row>
    <row r="17" spans="1:28" x14ac:dyDescent="0.2">
      <c r="A17">
        <v>16</v>
      </c>
      <c r="B17">
        <f>VLOOKUP(A17,比較2!$C$11:$G$15,5,TRUE)</f>
        <v>1.55E-2</v>
      </c>
      <c r="C17">
        <f>比較2!$C$7-system!A17+1</f>
        <v>20</v>
      </c>
      <c r="D17">
        <f>VLOOKUP((A17-1)*12,比較2!$M$3:$U$422,2,FALSE)-1</f>
        <v>240</v>
      </c>
      <c r="E17" s="1">
        <f>ROUNDDOWN(VLOOKUP((A17-1)*12,比較2!$M$3:$U$422,6,FALSE)-VLOOKUP((A17-1)*12,比較2!$M$3:$U$422,9,FALSE),0)</f>
        <v>23510685</v>
      </c>
      <c r="F17" s="1">
        <f t="shared" si="0"/>
        <v>113991</v>
      </c>
      <c r="I17">
        <f t="shared" si="8"/>
        <v>2</v>
      </c>
      <c r="L17">
        <v>16</v>
      </c>
      <c r="M17">
        <f>VLOOKUP(L17,比較2!$C$11:$G$13,5,TRUE)</f>
        <v>1.55E-2</v>
      </c>
      <c r="N17">
        <f>比較2!$C$7-system!L17+1</f>
        <v>20</v>
      </c>
      <c r="O17">
        <f t="shared" si="1"/>
        <v>240</v>
      </c>
      <c r="P17" s="1">
        <f t="shared" si="3"/>
        <v>23510685</v>
      </c>
      <c r="Q17" s="1">
        <f t="shared" si="4"/>
        <v>113991</v>
      </c>
      <c r="R17" s="7"/>
      <c r="S17" s="7"/>
      <c r="T17">
        <v>16</v>
      </c>
      <c r="U17">
        <f>IF(比較2!$C$7&lt;system!I17,"",system!I17)</f>
        <v>2</v>
      </c>
      <c r="V17" s="3">
        <f t="shared" si="2"/>
        <v>42552</v>
      </c>
      <c r="W17" s="6">
        <f>IF(U17="","",VLOOKUP(U17,system!$A$2:$B$36,2,FALSE))</f>
        <v>8.5000000000000006E-3</v>
      </c>
      <c r="X17" s="7">
        <f t="shared" si="5"/>
        <v>36343883</v>
      </c>
      <c r="Y17" s="7">
        <f>IF(U17="","",VLOOKUP(U17,system!$L$2:$Q$36,6,FALSE))</f>
        <v>103255</v>
      </c>
      <c r="Z17" s="7">
        <f t="shared" si="6"/>
        <v>25743</v>
      </c>
      <c r="AA17" s="7">
        <f t="shared" si="7"/>
        <v>77512</v>
      </c>
    </row>
    <row r="18" spans="1:28" x14ac:dyDescent="0.2">
      <c r="A18">
        <v>17</v>
      </c>
      <c r="B18">
        <f>VLOOKUP(A18,比較2!$C$11:$G$15,5,TRUE)</f>
        <v>1.55E-2</v>
      </c>
      <c r="C18">
        <f>比較2!$C$7-system!A18+1</f>
        <v>19</v>
      </c>
      <c r="D18">
        <f>VLOOKUP((A18-1)*12,比較2!$M$3:$U$422,2,FALSE)-1</f>
        <v>228</v>
      </c>
      <c r="E18" s="1">
        <f>ROUNDDOWN(VLOOKUP((A18-1)*12,比較2!$M$3:$U$422,6,FALSE)-VLOOKUP((A18-1)*12,比較2!$M$3:$U$422,9,FALSE),0)</f>
        <v>22500041</v>
      </c>
      <c r="F18" s="1">
        <f t="shared" si="0"/>
        <v>113991</v>
      </c>
      <c r="I18">
        <f t="shared" si="8"/>
        <v>2</v>
      </c>
      <c r="L18">
        <v>17</v>
      </c>
      <c r="M18">
        <f>VLOOKUP(L18,比較2!$C$11:$G$13,5,TRUE)</f>
        <v>1.55E-2</v>
      </c>
      <c r="N18">
        <f>比較2!$C$7-system!L18+1</f>
        <v>19</v>
      </c>
      <c r="O18">
        <f t="shared" si="1"/>
        <v>228</v>
      </c>
      <c r="P18" s="1">
        <f t="shared" si="3"/>
        <v>22500041</v>
      </c>
      <c r="Q18" s="1">
        <f t="shared" si="4"/>
        <v>113991</v>
      </c>
      <c r="R18" s="7"/>
      <c r="S18" s="7"/>
      <c r="T18">
        <v>17</v>
      </c>
      <c r="U18">
        <f>IF(比較2!$C$7&lt;system!I18,"",system!I18)</f>
        <v>2</v>
      </c>
      <c r="V18" s="3">
        <f t="shared" si="2"/>
        <v>42583</v>
      </c>
      <c r="W18" s="6">
        <f>IF(U18="","",VLOOKUP(U18,system!$A$2:$B$36,2,FALSE))</f>
        <v>8.5000000000000006E-3</v>
      </c>
      <c r="X18" s="7">
        <f t="shared" si="5"/>
        <v>36266371</v>
      </c>
      <c r="Y18" s="7">
        <f>IF(U18="","",VLOOKUP(U18,system!$L$2:$Q$36,6,FALSE))</f>
        <v>103255</v>
      </c>
      <c r="Z18" s="7">
        <f t="shared" si="6"/>
        <v>25688</v>
      </c>
      <c r="AA18" s="7">
        <f t="shared" si="7"/>
        <v>77567</v>
      </c>
    </row>
    <row r="19" spans="1:28" x14ac:dyDescent="0.2">
      <c r="A19">
        <v>18</v>
      </c>
      <c r="B19">
        <f>VLOOKUP(A19,比較2!$C$11:$G$15,5,TRUE)</f>
        <v>1.55E-2</v>
      </c>
      <c r="C19">
        <f>比較2!$C$7-system!A19+1</f>
        <v>18</v>
      </c>
      <c r="D19">
        <f>VLOOKUP((A19-1)*12,比較2!$M$3:$U$422,2,FALSE)-1</f>
        <v>216</v>
      </c>
      <c r="E19" s="1">
        <f>ROUNDDOWN(VLOOKUP((A19-1)*12,比較2!$M$3:$U$422,6,FALSE)-VLOOKUP((A19-1)*12,比較2!$M$3:$U$422,9,FALSE),0)</f>
        <v>21473623</v>
      </c>
      <c r="F19" s="1">
        <f t="shared" si="0"/>
        <v>113991</v>
      </c>
      <c r="I19">
        <f t="shared" si="8"/>
        <v>2</v>
      </c>
      <c r="L19">
        <v>18</v>
      </c>
      <c r="M19">
        <f>VLOOKUP(L19,比較2!$C$11:$G$13,5,TRUE)</f>
        <v>1.55E-2</v>
      </c>
      <c r="N19">
        <f>比較2!$C$7-system!L19+1</f>
        <v>18</v>
      </c>
      <c r="O19">
        <f t="shared" si="1"/>
        <v>216</v>
      </c>
      <c r="P19" s="1">
        <f t="shared" si="3"/>
        <v>21473623</v>
      </c>
      <c r="Q19" s="1">
        <f t="shared" si="4"/>
        <v>113991</v>
      </c>
      <c r="R19" s="7"/>
      <c r="S19" s="7"/>
      <c r="T19">
        <v>18</v>
      </c>
      <c r="U19">
        <f>IF(比較2!$C$7&lt;system!I19,"",system!I19)</f>
        <v>2</v>
      </c>
      <c r="V19" s="3">
        <f t="shared" si="2"/>
        <v>42614</v>
      </c>
      <c r="W19" s="6">
        <f>IF(U19="","",VLOOKUP(U19,system!$A$2:$B$36,2,FALSE))</f>
        <v>8.5000000000000006E-3</v>
      </c>
      <c r="X19" s="7">
        <f t="shared" si="5"/>
        <v>36188804</v>
      </c>
      <c r="Y19" s="7">
        <f>IF(U19="","",VLOOKUP(U19,system!$L$2:$Q$36,6,FALSE))</f>
        <v>103255</v>
      </c>
      <c r="Z19" s="7">
        <f t="shared" si="6"/>
        <v>25633</v>
      </c>
      <c r="AA19" s="7">
        <f t="shared" si="7"/>
        <v>77622</v>
      </c>
    </row>
    <row r="20" spans="1:28" x14ac:dyDescent="0.2">
      <c r="A20">
        <v>19</v>
      </c>
      <c r="B20">
        <f>VLOOKUP(A20,比較2!$C$11:$G$15,5,TRUE)</f>
        <v>1.55E-2</v>
      </c>
      <c r="C20">
        <f>比較2!$C$7-system!A20+1</f>
        <v>17</v>
      </c>
      <c r="D20">
        <f>VLOOKUP((A20-1)*12,比較2!$M$3:$U$422,2,FALSE)-1</f>
        <v>204</v>
      </c>
      <c r="E20" s="1">
        <f>ROUNDDOWN(VLOOKUP((A20-1)*12,比較2!$M$3:$U$422,6,FALSE)-VLOOKUP((A20-1)*12,比較2!$M$3:$U$422,9,FALSE),0)</f>
        <v>20431182</v>
      </c>
      <c r="F20" s="1">
        <f t="shared" si="0"/>
        <v>113991</v>
      </c>
      <c r="I20">
        <f t="shared" si="8"/>
        <v>2</v>
      </c>
      <c r="L20">
        <v>19</v>
      </c>
      <c r="M20">
        <f>VLOOKUP(L20,比較2!$C$11:$G$13,5,TRUE)</f>
        <v>1.55E-2</v>
      </c>
      <c r="N20">
        <f>比較2!$C$7-system!L20+1</f>
        <v>17</v>
      </c>
      <c r="O20">
        <f t="shared" si="1"/>
        <v>204</v>
      </c>
      <c r="P20" s="1">
        <f t="shared" si="3"/>
        <v>20431182</v>
      </c>
      <c r="Q20" s="1">
        <f t="shared" si="4"/>
        <v>113991</v>
      </c>
      <c r="R20" s="7"/>
      <c r="S20" s="7"/>
      <c r="T20">
        <v>19</v>
      </c>
      <c r="U20">
        <f>IF(比較2!$C$7&lt;system!I20,"",system!I20)</f>
        <v>2</v>
      </c>
      <c r="V20" s="3">
        <f t="shared" si="2"/>
        <v>42644</v>
      </c>
      <c r="W20" s="6">
        <f>IF(U20="","",VLOOKUP(U20,system!$A$2:$B$36,2,FALSE))</f>
        <v>8.5000000000000006E-3</v>
      </c>
      <c r="X20" s="7">
        <f t="shared" si="5"/>
        <v>36111182</v>
      </c>
      <c r="Y20" s="7">
        <f>IF(U20="","",VLOOKUP(U20,system!$L$2:$Q$36,6,FALSE))</f>
        <v>103255</v>
      </c>
      <c r="Z20" s="7">
        <f t="shared" si="6"/>
        <v>25578</v>
      </c>
      <c r="AA20" s="7">
        <f t="shared" si="7"/>
        <v>77677</v>
      </c>
    </row>
    <row r="21" spans="1:28" x14ac:dyDescent="0.2">
      <c r="A21">
        <v>20</v>
      </c>
      <c r="B21">
        <f>VLOOKUP(A21,比較2!$C$11:$G$15,5,TRUE)</f>
        <v>1.55E-2</v>
      </c>
      <c r="C21">
        <f>比較2!$C$7-system!A21+1</f>
        <v>16</v>
      </c>
      <c r="D21">
        <f>VLOOKUP((A21-1)*12,比較2!$M$3:$U$422,2,FALSE)-1</f>
        <v>192</v>
      </c>
      <c r="E21" s="1">
        <f>ROUNDDOWN(VLOOKUP((A21-1)*12,比較2!$M$3:$U$422,6,FALSE)-VLOOKUP((A21-1)*12,比較2!$M$3:$U$422,9,FALSE),0)</f>
        <v>19372468</v>
      </c>
      <c r="F21" s="1">
        <f t="shared" si="0"/>
        <v>113991</v>
      </c>
      <c r="I21">
        <f t="shared" si="8"/>
        <v>2</v>
      </c>
      <c r="L21">
        <v>20</v>
      </c>
      <c r="M21">
        <f>VLOOKUP(L21,比較2!$C$11:$G$13,5,TRUE)</f>
        <v>1.55E-2</v>
      </c>
      <c r="N21">
        <f>比較2!$C$7-system!L21+1</f>
        <v>16</v>
      </c>
      <c r="O21">
        <f t="shared" si="1"/>
        <v>192</v>
      </c>
      <c r="P21" s="1">
        <f t="shared" si="3"/>
        <v>19372468</v>
      </c>
      <c r="Q21" s="1">
        <f t="shared" si="4"/>
        <v>113991</v>
      </c>
      <c r="R21" s="7"/>
      <c r="S21" s="7"/>
      <c r="T21">
        <v>20</v>
      </c>
      <c r="U21">
        <f>IF(比較2!$C$7&lt;system!I21,"",system!I21)</f>
        <v>2</v>
      </c>
      <c r="V21" s="3">
        <f t="shared" si="2"/>
        <v>42675</v>
      </c>
      <c r="W21" s="6">
        <f>IF(U21="","",VLOOKUP(U21,system!$A$2:$B$36,2,FALSE))</f>
        <v>8.5000000000000006E-3</v>
      </c>
      <c r="X21" s="7">
        <f t="shared" si="5"/>
        <v>36033505</v>
      </c>
      <c r="Y21" s="7">
        <f>IF(U21="","",VLOOKUP(U21,system!$L$2:$Q$36,6,FALSE))</f>
        <v>103255</v>
      </c>
      <c r="Z21" s="7">
        <f t="shared" si="6"/>
        <v>25523</v>
      </c>
      <c r="AA21" s="7">
        <f t="shared" si="7"/>
        <v>77732</v>
      </c>
    </row>
    <row r="22" spans="1:28" x14ac:dyDescent="0.2">
      <c r="A22">
        <v>21</v>
      </c>
      <c r="B22">
        <f>VLOOKUP(A22,比較2!$C$11:$G$15,5,TRUE)</f>
        <v>1.8499999999999999E-2</v>
      </c>
      <c r="C22">
        <f>比較2!$C$7-system!A22+1</f>
        <v>15</v>
      </c>
      <c r="D22">
        <f>VLOOKUP((A22-1)*12,比較2!$M$3:$U$422,2,FALSE)-1</f>
        <v>180</v>
      </c>
      <c r="E22" s="1">
        <f>ROUNDDOWN(VLOOKUP((A22-1)*12,比較2!$M$3:$U$422,6,FALSE)-VLOOKUP((A22-1)*12,比較2!$M$3:$U$422,9,FALSE),0)</f>
        <v>18297226</v>
      </c>
      <c r="F22" s="1">
        <f t="shared" si="0"/>
        <v>116484</v>
      </c>
      <c r="I22">
        <f t="shared" si="8"/>
        <v>2</v>
      </c>
      <c r="L22">
        <v>21</v>
      </c>
      <c r="M22">
        <f>VLOOKUP(L22,比較2!$C$11:$G$13,5,TRUE)</f>
        <v>1.8499999999999999E-2</v>
      </c>
      <c r="N22">
        <f>比較2!$C$7-system!L22+1</f>
        <v>15</v>
      </c>
      <c r="O22">
        <f t="shared" si="1"/>
        <v>180</v>
      </c>
      <c r="P22" s="1">
        <f t="shared" si="3"/>
        <v>18297226</v>
      </c>
      <c r="Q22" s="1">
        <f t="shared" si="4"/>
        <v>116484</v>
      </c>
      <c r="R22" s="7"/>
      <c r="S22" s="7"/>
      <c r="T22">
        <v>21</v>
      </c>
      <c r="U22">
        <f>IF(比較2!$C$7&lt;system!I22,"",system!I22)</f>
        <v>2</v>
      </c>
      <c r="V22" s="3">
        <f t="shared" si="2"/>
        <v>42705</v>
      </c>
      <c r="W22" s="6">
        <f>IF(U22="","",VLOOKUP(U22,system!$A$2:$B$36,2,FALSE))</f>
        <v>8.5000000000000006E-3</v>
      </c>
      <c r="X22" s="7">
        <f t="shared" si="5"/>
        <v>35955773</v>
      </c>
      <c r="Y22" s="7">
        <f>IF(U22="","",VLOOKUP(U22,system!$L$2:$Q$36,6,FALSE))</f>
        <v>103255</v>
      </c>
      <c r="Z22" s="7">
        <f t="shared" si="6"/>
        <v>25468</v>
      </c>
      <c r="AA22" s="7">
        <f t="shared" si="7"/>
        <v>77787</v>
      </c>
    </row>
    <row r="23" spans="1:28" x14ac:dyDescent="0.2">
      <c r="A23">
        <v>22</v>
      </c>
      <c r="B23">
        <f>VLOOKUP(A23,比較2!$C$11:$G$15,5,TRUE)</f>
        <v>1.8499999999999999E-2</v>
      </c>
      <c r="C23">
        <f>比較2!$C$7-system!A23+1</f>
        <v>14</v>
      </c>
      <c r="D23">
        <f>VLOOKUP((A23-1)*12,比較2!$M$3:$U$422,2,FALSE)-1</f>
        <v>168</v>
      </c>
      <c r="E23" s="1">
        <f>ROUNDDOWN(VLOOKUP((A23-1)*12,比較2!$M$3:$U$422,6,FALSE)-VLOOKUP((A23-1)*12,比較2!$M$3:$U$422,9,FALSE),0)</f>
        <v>17228882</v>
      </c>
      <c r="F23" s="1">
        <f t="shared" si="0"/>
        <v>116484</v>
      </c>
      <c r="I23">
        <f t="shared" si="8"/>
        <v>2</v>
      </c>
      <c r="L23">
        <v>22</v>
      </c>
      <c r="M23">
        <f>VLOOKUP(L23,比較2!$C$11:$G$13,5,TRUE)</f>
        <v>1.8499999999999999E-2</v>
      </c>
      <c r="N23">
        <f>比較2!$C$7-system!L23+1</f>
        <v>14</v>
      </c>
      <c r="O23">
        <f t="shared" si="1"/>
        <v>168</v>
      </c>
      <c r="P23" s="1">
        <f t="shared" si="3"/>
        <v>17228882</v>
      </c>
      <c r="Q23" s="1">
        <f t="shared" si="4"/>
        <v>116484</v>
      </c>
      <c r="R23" s="7"/>
      <c r="S23" s="7"/>
      <c r="T23">
        <v>22</v>
      </c>
      <c r="U23">
        <f>IF(比較2!$C$7&lt;system!I23,"",system!I23)</f>
        <v>2</v>
      </c>
      <c r="V23" s="3">
        <f t="shared" si="2"/>
        <v>42736</v>
      </c>
      <c r="W23" s="6">
        <f>IF(U23="","",VLOOKUP(U23,system!$A$2:$B$36,2,FALSE))</f>
        <v>8.5000000000000006E-3</v>
      </c>
      <c r="X23" s="7">
        <f t="shared" si="5"/>
        <v>35877986</v>
      </c>
      <c r="Y23" s="7">
        <f>IF(U23="","",VLOOKUP(U23,system!$L$2:$Q$36,6,FALSE))</f>
        <v>103255</v>
      </c>
      <c r="Z23" s="7">
        <f t="shared" si="6"/>
        <v>25413</v>
      </c>
      <c r="AA23" s="7">
        <f t="shared" si="7"/>
        <v>77842</v>
      </c>
    </row>
    <row r="24" spans="1:28" x14ac:dyDescent="0.2">
      <c r="A24">
        <v>23</v>
      </c>
      <c r="B24">
        <f>VLOOKUP(A24,比較2!$C$11:$G$15,5,TRUE)</f>
        <v>1.8499999999999999E-2</v>
      </c>
      <c r="C24">
        <f>比較2!$C$7-system!A24+1</f>
        <v>13</v>
      </c>
      <c r="D24">
        <f>VLOOKUP((A24-1)*12,比較2!$M$3:$U$422,2,FALSE)-1</f>
        <v>156</v>
      </c>
      <c r="E24" s="1">
        <f>ROUNDDOWN(VLOOKUP((A24-1)*12,比較2!$M$3:$U$422,6,FALSE)-VLOOKUP((A24-1)*12,比較2!$M$3:$U$422,9,FALSE),0)</f>
        <v>16140606</v>
      </c>
      <c r="F24" s="1">
        <f t="shared" si="0"/>
        <v>116484</v>
      </c>
      <c r="I24">
        <f t="shared" si="8"/>
        <v>2</v>
      </c>
      <c r="L24">
        <v>23</v>
      </c>
      <c r="M24">
        <f>VLOOKUP(L24,比較2!$C$11:$G$13,5,TRUE)</f>
        <v>1.8499999999999999E-2</v>
      </c>
      <c r="N24">
        <f>比較2!$C$7-system!L24+1</f>
        <v>13</v>
      </c>
      <c r="O24">
        <f t="shared" si="1"/>
        <v>156</v>
      </c>
      <c r="P24" s="1">
        <f t="shared" si="3"/>
        <v>16140606</v>
      </c>
      <c r="Q24" s="1">
        <f t="shared" si="4"/>
        <v>116484</v>
      </c>
      <c r="R24" s="7"/>
      <c r="S24" s="7"/>
      <c r="T24">
        <v>23</v>
      </c>
      <c r="U24">
        <f>IF(比較2!$C$7&lt;system!I24,"",system!I24)</f>
        <v>2</v>
      </c>
      <c r="V24" s="3">
        <f t="shared" si="2"/>
        <v>42767</v>
      </c>
      <c r="W24" s="6">
        <f>IF(U24="","",VLOOKUP(U24,system!$A$2:$B$36,2,FALSE))</f>
        <v>8.5000000000000006E-3</v>
      </c>
      <c r="X24" s="7">
        <f t="shared" si="5"/>
        <v>35800144</v>
      </c>
      <c r="Y24" s="7">
        <f>IF(U24="","",VLOOKUP(U24,system!$L$2:$Q$36,6,FALSE))</f>
        <v>103255</v>
      </c>
      <c r="Z24" s="7">
        <f t="shared" si="6"/>
        <v>25358</v>
      </c>
      <c r="AA24" s="7">
        <f t="shared" si="7"/>
        <v>77897</v>
      </c>
    </row>
    <row r="25" spans="1:28" x14ac:dyDescent="0.2">
      <c r="A25">
        <v>24</v>
      </c>
      <c r="B25">
        <f>VLOOKUP(A25,比較2!$C$11:$G$15,5,TRUE)</f>
        <v>1.8499999999999999E-2</v>
      </c>
      <c r="C25">
        <f>比較2!$C$7-system!A25+1</f>
        <v>12</v>
      </c>
      <c r="D25">
        <f>VLOOKUP((A25-1)*12,比較2!$M$3:$U$422,2,FALSE)-1</f>
        <v>144</v>
      </c>
      <c r="E25" s="1">
        <f>ROUNDDOWN(VLOOKUP((A25-1)*12,比較2!$M$3:$U$422,6,FALSE)-VLOOKUP((A25-1)*12,比較2!$M$3:$U$422,9,FALSE),0)</f>
        <v>15032026</v>
      </c>
      <c r="F25" s="1">
        <f t="shared" si="0"/>
        <v>116484</v>
      </c>
      <c r="I25">
        <f t="shared" si="8"/>
        <v>2</v>
      </c>
      <c r="L25">
        <v>24</v>
      </c>
      <c r="M25">
        <f>VLOOKUP(L25,比較2!$C$11:$G$13,5,TRUE)</f>
        <v>1.8499999999999999E-2</v>
      </c>
      <c r="N25">
        <f>比較2!$C$7-system!L25+1</f>
        <v>12</v>
      </c>
      <c r="O25">
        <f t="shared" si="1"/>
        <v>144</v>
      </c>
      <c r="P25" s="1">
        <f t="shared" si="3"/>
        <v>15032026</v>
      </c>
      <c r="Q25" s="1">
        <f t="shared" si="4"/>
        <v>116484</v>
      </c>
      <c r="R25" s="7"/>
      <c r="S25" s="7"/>
      <c r="T25">
        <v>24</v>
      </c>
      <c r="U25">
        <f>IF(比較2!$C$7&lt;system!I25,"",system!I25)</f>
        <v>2</v>
      </c>
      <c r="V25" s="3">
        <f t="shared" si="2"/>
        <v>42795</v>
      </c>
      <c r="W25" s="6">
        <f>IF(U25="","",VLOOKUP(U25,system!$A$2:$B$36,2,FALSE))</f>
        <v>8.5000000000000006E-3</v>
      </c>
      <c r="X25" s="7">
        <f t="shared" si="5"/>
        <v>35722247</v>
      </c>
      <c r="Y25" s="7">
        <f>IF(U25="","",VLOOKUP(U25,system!$L$2:$Q$36,6,FALSE))</f>
        <v>103255</v>
      </c>
      <c r="Z25" s="7">
        <f t="shared" si="6"/>
        <v>25303</v>
      </c>
      <c r="AA25" s="7">
        <f t="shared" si="7"/>
        <v>77952</v>
      </c>
    </row>
    <row r="26" spans="1:28" x14ac:dyDescent="0.2">
      <c r="A26">
        <v>25</v>
      </c>
      <c r="B26">
        <f>VLOOKUP(A26,比較2!$C$11:$G$15,5,TRUE)</f>
        <v>1.8499999999999999E-2</v>
      </c>
      <c r="C26">
        <f>比較2!$C$7-system!A26+1</f>
        <v>11</v>
      </c>
      <c r="D26">
        <f>VLOOKUP((A26-1)*12,比較2!$M$3:$U$422,2,FALSE)-1</f>
        <v>132</v>
      </c>
      <c r="E26" s="1">
        <f>ROUNDDOWN(VLOOKUP((A26-1)*12,比較2!$M$3:$U$422,6,FALSE)-VLOOKUP((A26-1)*12,比較2!$M$3:$U$422,9,FALSE),0)</f>
        <v>13902760</v>
      </c>
      <c r="F26" s="1">
        <f t="shared" si="0"/>
        <v>116484</v>
      </c>
      <c r="I26">
        <f t="shared" si="8"/>
        <v>3</v>
      </c>
      <c r="L26">
        <v>25</v>
      </c>
      <c r="M26">
        <f>VLOOKUP(L26,比較2!$C$11:$G$13,5,TRUE)</f>
        <v>1.8499999999999999E-2</v>
      </c>
      <c r="N26">
        <f>比較2!$C$7-system!L26+1</f>
        <v>11</v>
      </c>
      <c r="O26">
        <f t="shared" si="1"/>
        <v>132</v>
      </c>
      <c r="P26" s="1">
        <f t="shared" si="3"/>
        <v>13902760</v>
      </c>
      <c r="Q26" s="1">
        <f t="shared" si="4"/>
        <v>116484</v>
      </c>
      <c r="R26" s="7"/>
      <c r="S26" s="7"/>
      <c r="T26">
        <v>25</v>
      </c>
      <c r="U26">
        <f>IF(比較2!$C$7&lt;system!I26,"",system!I26)</f>
        <v>3</v>
      </c>
      <c r="V26" s="3">
        <f t="shared" si="2"/>
        <v>42826</v>
      </c>
      <c r="W26" s="6">
        <f>IF(U26="","",VLOOKUP(U26,system!$A$2:$B$36,2,FALSE))</f>
        <v>8.5000000000000006E-3</v>
      </c>
      <c r="X26" s="7">
        <f t="shared" si="5"/>
        <v>35644295</v>
      </c>
      <c r="Y26" s="7">
        <f>IF(U26="","",VLOOKUP(U26,system!$L$2:$Q$36,6,FALSE))</f>
        <v>103255</v>
      </c>
      <c r="Z26" s="7">
        <f t="shared" si="6"/>
        <v>25248</v>
      </c>
      <c r="AA26" s="7">
        <f t="shared" si="7"/>
        <v>78007</v>
      </c>
      <c r="AB26">
        <f>IF(X26="","",ROUND(system!$AJ$5/100*X26,-2))</f>
        <v>195000</v>
      </c>
    </row>
    <row r="27" spans="1:28" x14ac:dyDescent="0.2">
      <c r="A27">
        <v>26</v>
      </c>
      <c r="B27">
        <f>VLOOKUP(A27,比較2!$C$11:$G$15,5,TRUE)</f>
        <v>1.8499999999999999E-2</v>
      </c>
      <c r="C27">
        <f>比較2!$C$7-system!A27+1</f>
        <v>10</v>
      </c>
      <c r="D27">
        <f>VLOOKUP((A27-1)*12,比較2!$M$3:$U$422,2,FALSE)-1</f>
        <v>120</v>
      </c>
      <c r="E27" s="1">
        <f>ROUNDDOWN(VLOOKUP((A27-1)*12,比較2!$M$3:$U$422,6,FALSE)-VLOOKUP((A27-1)*12,比較2!$M$3:$U$422,9,FALSE),0)</f>
        <v>12752425</v>
      </c>
      <c r="F27" s="1">
        <f t="shared" si="0"/>
        <v>116484</v>
      </c>
      <c r="I27">
        <f t="shared" si="8"/>
        <v>3</v>
      </c>
      <c r="L27">
        <v>26</v>
      </c>
      <c r="M27">
        <f>VLOOKUP(L27,比較2!$C$11:$G$13,5,TRUE)</f>
        <v>1.8499999999999999E-2</v>
      </c>
      <c r="N27">
        <f>比較2!$C$7-system!L27+1</f>
        <v>10</v>
      </c>
      <c r="O27">
        <f t="shared" si="1"/>
        <v>120</v>
      </c>
      <c r="P27" s="1">
        <f t="shared" si="3"/>
        <v>12752425</v>
      </c>
      <c r="Q27" s="1">
        <f t="shared" si="4"/>
        <v>116484</v>
      </c>
      <c r="R27" s="7"/>
      <c r="S27" s="7"/>
      <c r="T27">
        <v>26</v>
      </c>
      <c r="U27">
        <f>IF(比較2!$C$7&lt;system!I27,"",system!I27)</f>
        <v>3</v>
      </c>
      <c r="V27" s="3">
        <f t="shared" si="2"/>
        <v>42856</v>
      </c>
      <c r="W27" s="6">
        <f>IF(U27="","",VLOOKUP(U27,system!$A$2:$B$36,2,FALSE))</f>
        <v>8.5000000000000006E-3</v>
      </c>
      <c r="X27" s="7">
        <f t="shared" si="5"/>
        <v>35566288</v>
      </c>
      <c r="Y27" s="7">
        <f>IF(U27="","",VLOOKUP(U27,system!$L$2:$Q$36,6,FALSE))</f>
        <v>103255</v>
      </c>
      <c r="Z27" s="7">
        <f t="shared" si="6"/>
        <v>25192</v>
      </c>
      <c r="AA27" s="7">
        <f t="shared" si="7"/>
        <v>78063</v>
      </c>
    </row>
    <row r="28" spans="1:28" x14ac:dyDescent="0.2">
      <c r="A28">
        <v>27</v>
      </c>
      <c r="B28">
        <f>VLOOKUP(A28,比較2!$C$11:$G$15,5,TRUE)</f>
        <v>1.8499999999999999E-2</v>
      </c>
      <c r="C28">
        <f>比較2!$C$7-system!A28+1</f>
        <v>9</v>
      </c>
      <c r="D28">
        <f>VLOOKUP((A28-1)*12,比較2!$M$3:$U$422,2,FALSE)-1</f>
        <v>108</v>
      </c>
      <c r="E28" s="1">
        <f>ROUNDDOWN(VLOOKUP((A28-1)*12,比較2!$M$3:$U$422,6,FALSE)-VLOOKUP((A28-1)*12,比較2!$M$3:$U$422,9,FALSE),0)</f>
        <v>11580628</v>
      </c>
      <c r="F28" s="1">
        <f t="shared" si="0"/>
        <v>116484</v>
      </c>
      <c r="I28">
        <f t="shared" si="8"/>
        <v>3</v>
      </c>
      <c r="L28">
        <v>27</v>
      </c>
      <c r="M28">
        <f>VLOOKUP(L28,比較2!$C$11:$G$13,5,TRUE)</f>
        <v>1.8499999999999999E-2</v>
      </c>
      <c r="N28">
        <f>比較2!$C$7-system!L28+1</f>
        <v>9</v>
      </c>
      <c r="O28">
        <f t="shared" si="1"/>
        <v>108</v>
      </c>
      <c r="P28" s="1">
        <f t="shared" si="3"/>
        <v>11580628</v>
      </c>
      <c r="Q28" s="1">
        <f t="shared" si="4"/>
        <v>116484</v>
      </c>
      <c r="R28" s="7"/>
      <c r="S28" s="7"/>
      <c r="T28">
        <v>27</v>
      </c>
      <c r="U28">
        <f>IF(比較2!$C$7&lt;system!I28,"",system!I28)</f>
        <v>3</v>
      </c>
      <c r="V28" s="3">
        <f t="shared" si="2"/>
        <v>42887</v>
      </c>
      <c r="W28" s="6">
        <f>IF(U28="","",VLOOKUP(U28,system!$A$2:$B$36,2,FALSE))</f>
        <v>8.5000000000000006E-3</v>
      </c>
      <c r="X28" s="7">
        <f t="shared" si="5"/>
        <v>35488225</v>
      </c>
      <c r="Y28" s="7">
        <f>IF(U28="","",VLOOKUP(U28,system!$L$2:$Q$36,6,FALSE))</f>
        <v>103255</v>
      </c>
      <c r="Z28" s="7">
        <f t="shared" si="6"/>
        <v>25137</v>
      </c>
      <c r="AA28" s="7">
        <f t="shared" si="7"/>
        <v>78118</v>
      </c>
    </row>
    <row r="29" spans="1:28" x14ac:dyDescent="0.2">
      <c r="A29">
        <v>28</v>
      </c>
      <c r="B29">
        <f>VLOOKUP(A29,比較2!$C$11:$G$15,5,TRUE)</f>
        <v>1.8499999999999999E-2</v>
      </c>
      <c r="C29">
        <f>比較2!$C$7-system!A29+1</f>
        <v>8</v>
      </c>
      <c r="D29">
        <f>VLOOKUP((A29-1)*12,比較2!$M$3:$U$422,2,FALSE)-1</f>
        <v>96</v>
      </c>
      <c r="E29" s="1">
        <f>ROUNDDOWN(VLOOKUP((A29-1)*12,比較2!$M$3:$U$422,6,FALSE)-VLOOKUP((A29-1)*12,比較2!$M$3:$U$422,9,FALSE),0)</f>
        <v>10386968</v>
      </c>
      <c r="F29" s="1">
        <f t="shared" si="0"/>
        <v>116484</v>
      </c>
      <c r="I29">
        <f t="shared" si="8"/>
        <v>3</v>
      </c>
      <c r="L29">
        <v>28</v>
      </c>
      <c r="M29">
        <f>VLOOKUP(L29,比較2!$C$11:$G$13,5,TRUE)</f>
        <v>1.8499999999999999E-2</v>
      </c>
      <c r="N29">
        <f>比較2!$C$7-system!L29+1</f>
        <v>8</v>
      </c>
      <c r="O29">
        <f t="shared" si="1"/>
        <v>96</v>
      </c>
      <c r="P29" s="1">
        <f t="shared" si="3"/>
        <v>10386968</v>
      </c>
      <c r="Q29" s="1">
        <f t="shared" si="4"/>
        <v>116484</v>
      </c>
      <c r="R29" s="7"/>
      <c r="S29" s="7"/>
      <c r="T29">
        <v>28</v>
      </c>
      <c r="U29">
        <f>IF(比較2!$C$7&lt;system!I29,"",system!I29)</f>
        <v>3</v>
      </c>
      <c r="V29" s="3">
        <f t="shared" si="2"/>
        <v>42917</v>
      </c>
      <c r="W29" s="6">
        <f>IF(U29="","",VLOOKUP(U29,system!$A$2:$B$36,2,FALSE))</f>
        <v>8.5000000000000006E-3</v>
      </c>
      <c r="X29" s="7">
        <f t="shared" si="5"/>
        <v>35410107</v>
      </c>
      <c r="Y29" s="7">
        <f>IF(U29="","",VLOOKUP(U29,system!$L$2:$Q$36,6,FALSE))</f>
        <v>103255</v>
      </c>
      <c r="Z29" s="7">
        <f t="shared" si="6"/>
        <v>25082</v>
      </c>
      <c r="AA29" s="7">
        <f t="shared" si="7"/>
        <v>78173</v>
      </c>
    </row>
    <row r="30" spans="1:28" x14ac:dyDescent="0.2">
      <c r="A30">
        <v>29</v>
      </c>
      <c r="B30">
        <f>VLOOKUP(A30,比較2!$C$11:$G$15,5,TRUE)</f>
        <v>1.8499999999999999E-2</v>
      </c>
      <c r="C30">
        <f>比較2!$C$7-system!A30+1</f>
        <v>7</v>
      </c>
      <c r="D30">
        <f>VLOOKUP((A30-1)*12,比較2!$M$3:$U$422,2,FALSE)-1</f>
        <v>84</v>
      </c>
      <c r="E30" s="1">
        <f>ROUNDDOWN(VLOOKUP((A30-1)*12,比較2!$M$3:$U$422,6,FALSE)-VLOOKUP((A30-1)*12,比較2!$M$3:$U$422,9,FALSE),0)</f>
        <v>9171038</v>
      </c>
      <c r="F30" s="1">
        <f t="shared" si="0"/>
        <v>116484</v>
      </c>
      <c r="I30">
        <f t="shared" si="8"/>
        <v>3</v>
      </c>
      <c r="L30">
        <v>29</v>
      </c>
      <c r="M30">
        <f>VLOOKUP(L30,比較2!$C$11:$G$13,5,TRUE)</f>
        <v>1.8499999999999999E-2</v>
      </c>
      <c r="N30">
        <f>比較2!$C$7-system!L30+1</f>
        <v>7</v>
      </c>
      <c r="O30">
        <f t="shared" si="1"/>
        <v>84</v>
      </c>
      <c r="P30" s="1">
        <f t="shared" si="3"/>
        <v>9171038</v>
      </c>
      <c r="Q30" s="1">
        <f t="shared" si="4"/>
        <v>116484</v>
      </c>
      <c r="R30" s="7"/>
      <c r="S30" s="7"/>
      <c r="T30">
        <v>29</v>
      </c>
      <c r="U30">
        <f>IF(比較2!$C$7&lt;system!I30,"",system!I30)</f>
        <v>3</v>
      </c>
      <c r="V30" s="3">
        <f t="shared" si="2"/>
        <v>42948</v>
      </c>
      <c r="W30" s="6">
        <f>IF(U30="","",VLOOKUP(U30,system!$A$2:$B$36,2,FALSE))</f>
        <v>8.5000000000000006E-3</v>
      </c>
      <c r="X30" s="7">
        <f t="shared" si="5"/>
        <v>35331934</v>
      </c>
      <c r="Y30" s="7">
        <f>IF(U30="","",VLOOKUP(U30,system!$L$2:$Q$36,6,FALSE))</f>
        <v>103255</v>
      </c>
      <c r="Z30" s="7">
        <f t="shared" si="6"/>
        <v>25026</v>
      </c>
      <c r="AA30" s="7">
        <f t="shared" si="7"/>
        <v>78229</v>
      </c>
    </row>
    <row r="31" spans="1:28" x14ac:dyDescent="0.2">
      <c r="A31">
        <v>30</v>
      </c>
      <c r="B31">
        <f>VLOOKUP(A31,比較2!$C$11:$G$15,5,TRUE)</f>
        <v>1.8499999999999999E-2</v>
      </c>
      <c r="C31">
        <f>比較2!$C$7-system!A31+1</f>
        <v>6</v>
      </c>
      <c r="D31">
        <f>VLOOKUP((A31-1)*12,比較2!$M$3:$U$422,2,FALSE)-1</f>
        <v>72</v>
      </c>
      <c r="E31" s="1">
        <f>ROUNDDOWN(VLOOKUP((A31-1)*12,比較2!$M$3:$U$422,6,FALSE)-VLOOKUP((A31-1)*12,比較2!$M$3:$U$422,9,FALSE),0)</f>
        <v>7932420</v>
      </c>
      <c r="F31" s="1">
        <f t="shared" si="0"/>
        <v>116484</v>
      </c>
      <c r="I31">
        <f t="shared" si="8"/>
        <v>3</v>
      </c>
      <c r="L31">
        <v>30</v>
      </c>
      <c r="M31">
        <f>VLOOKUP(L31,比較2!$C$11:$G$13,5,TRUE)</f>
        <v>1.8499999999999999E-2</v>
      </c>
      <c r="N31">
        <f>比較2!$C$7-system!L31+1</f>
        <v>6</v>
      </c>
      <c r="O31">
        <f t="shared" si="1"/>
        <v>72</v>
      </c>
      <c r="P31" s="1">
        <f t="shared" si="3"/>
        <v>7932420</v>
      </c>
      <c r="Q31" s="1">
        <f t="shared" si="4"/>
        <v>116484</v>
      </c>
      <c r="R31" s="7"/>
      <c r="S31" s="7"/>
      <c r="T31">
        <v>30</v>
      </c>
      <c r="U31">
        <f>IF(比較2!$C$7&lt;system!I31,"",system!I31)</f>
        <v>3</v>
      </c>
      <c r="V31" s="3">
        <f t="shared" si="2"/>
        <v>42979</v>
      </c>
      <c r="W31" s="6">
        <f>IF(U31="","",VLOOKUP(U31,system!$A$2:$B$36,2,FALSE))</f>
        <v>8.5000000000000006E-3</v>
      </c>
      <c r="X31" s="7">
        <f t="shared" si="5"/>
        <v>35253705</v>
      </c>
      <c r="Y31" s="7">
        <f>IF(U31="","",VLOOKUP(U31,system!$L$2:$Q$36,6,FALSE))</f>
        <v>103255</v>
      </c>
      <c r="Z31" s="7">
        <f t="shared" si="6"/>
        <v>24971</v>
      </c>
      <c r="AA31" s="7">
        <f t="shared" si="7"/>
        <v>78284</v>
      </c>
    </row>
    <row r="32" spans="1:28" x14ac:dyDescent="0.2">
      <c r="A32">
        <v>31</v>
      </c>
      <c r="B32">
        <f>VLOOKUP(A32,比較2!$C$11:$G$15,5,TRUE)</f>
        <v>1.8499999999999999E-2</v>
      </c>
      <c r="C32">
        <f>比較2!$C$7-system!A32+1</f>
        <v>5</v>
      </c>
      <c r="D32">
        <f>VLOOKUP((A32-1)*12,比較2!$M$3:$U$422,2,FALSE)-1</f>
        <v>60</v>
      </c>
      <c r="E32" s="1">
        <f>ROUNDDOWN(VLOOKUP((A32-1)*12,比較2!$M$3:$U$422,6,FALSE)-VLOOKUP((A32-1)*12,比較2!$M$3:$U$422,9,FALSE),0)</f>
        <v>6670694</v>
      </c>
      <c r="F32" s="1">
        <f t="shared" si="0"/>
        <v>116485</v>
      </c>
      <c r="I32">
        <f t="shared" si="8"/>
        <v>3</v>
      </c>
      <c r="L32">
        <v>31</v>
      </c>
      <c r="M32">
        <f>VLOOKUP(L32,比較2!$C$11:$G$13,5,TRUE)</f>
        <v>1.8499999999999999E-2</v>
      </c>
      <c r="N32">
        <f>比較2!$C$7-system!L32+1</f>
        <v>5</v>
      </c>
      <c r="O32">
        <f t="shared" si="1"/>
        <v>60</v>
      </c>
      <c r="P32" s="1">
        <f t="shared" si="3"/>
        <v>6670694</v>
      </c>
      <c r="Q32" s="1">
        <f t="shared" si="4"/>
        <v>116485</v>
      </c>
      <c r="R32" s="7"/>
      <c r="S32" s="7"/>
      <c r="T32">
        <v>31</v>
      </c>
      <c r="U32">
        <f>IF(比較2!$C$7&lt;system!I32,"",system!I32)</f>
        <v>3</v>
      </c>
      <c r="V32" s="3">
        <f t="shared" si="2"/>
        <v>43009</v>
      </c>
      <c r="W32" s="6">
        <f>IF(U32="","",VLOOKUP(U32,system!$A$2:$B$36,2,FALSE))</f>
        <v>8.5000000000000006E-3</v>
      </c>
      <c r="X32" s="7">
        <f t="shared" si="5"/>
        <v>35175421</v>
      </c>
      <c r="Y32" s="7">
        <f>IF(U32="","",VLOOKUP(U32,system!$L$2:$Q$36,6,FALSE))</f>
        <v>103255</v>
      </c>
      <c r="Z32" s="7">
        <f t="shared" si="6"/>
        <v>24915</v>
      </c>
      <c r="AA32" s="7">
        <f t="shared" si="7"/>
        <v>78340</v>
      </c>
    </row>
    <row r="33" spans="1:28" x14ac:dyDescent="0.2">
      <c r="A33">
        <v>32</v>
      </c>
      <c r="B33">
        <f>VLOOKUP(A33,比較2!$C$11:$G$15,5,TRUE)</f>
        <v>1.8499999999999999E-2</v>
      </c>
      <c r="C33">
        <f>比較2!$C$7-system!A33+1</f>
        <v>4</v>
      </c>
      <c r="D33">
        <f>VLOOKUP((A33-1)*12,比較2!$M$3:$U$422,2,FALSE)-1</f>
        <v>48</v>
      </c>
      <c r="E33" s="1">
        <f>ROUNDDOWN(VLOOKUP((A33-1)*12,比較2!$M$3:$U$422,6,FALSE)-VLOOKUP((A33-1)*12,比較2!$M$3:$U$422,9,FALSE),0)</f>
        <v>5385415</v>
      </c>
      <c r="F33" s="1">
        <f t="shared" si="0"/>
        <v>116485</v>
      </c>
      <c r="I33">
        <f t="shared" si="8"/>
        <v>3</v>
      </c>
      <c r="L33">
        <v>32</v>
      </c>
      <c r="M33">
        <f>VLOOKUP(L33,比較2!$C$11:$G$13,5,TRUE)</f>
        <v>1.8499999999999999E-2</v>
      </c>
      <c r="N33">
        <f>比較2!$C$7-system!L33+1</f>
        <v>4</v>
      </c>
      <c r="O33">
        <f t="shared" si="1"/>
        <v>48</v>
      </c>
      <c r="P33" s="1">
        <f t="shared" si="3"/>
        <v>5385415</v>
      </c>
      <c r="Q33" s="1">
        <f t="shared" si="4"/>
        <v>116485</v>
      </c>
      <c r="R33" s="7"/>
      <c r="S33" s="7"/>
      <c r="T33">
        <v>32</v>
      </c>
      <c r="U33">
        <f>IF(比較2!$C$7&lt;system!I33,"",system!I33)</f>
        <v>3</v>
      </c>
      <c r="V33" s="3">
        <f t="shared" si="2"/>
        <v>43040</v>
      </c>
      <c r="W33" s="6">
        <f>IF(U33="","",VLOOKUP(U33,system!$A$2:$B$36,2,FALSE))</f>
        <v>8.5000000000000006E-3</v>
      </c>
      <c r="X33" s="7">
        <f t="shared" si="5"/>
        <v>35097081</v>
      </c>
      <c r="Y33" s="7">
        <f>IF(U33="","",VLOOKUP(U33,system!$L$2:$Q$36,6,FALSE))</f>
        <v>103255</v>
      </c>
      <c r="Z33" s="7">
        <f t="shared" si="6"/>
        <v>24860</v>
      </c>
      <c r="AA33" s="7">
        <f t="shared" si="7"/>
        <v>78395</v>
      </c>
    </row>
    <row r="34" spans="1:28" x14ac:dyDescent="0.2">
      <c r="A34">
        <v>33</v>
      </c>
      <c r="B34">
        <f>VLOOKUP(A34,比較2!$C$11:$G$15,5,TRUE)</f>
        <v>1.8499999999999999E-2</v>
      </c>
      <c r="C34">
        <f>比較2!$C$7-system!A34+1</f>
        <v>3</v>
      </c>
      <c r="D34">
        <f>VLOOKUP((A34-1)*12,比較2!$M$3:$U$422,2,FALSE)-1</f>
        <v>36</v>
      </c>
      <c r="E34" s="1">
        <f>ROUNDDOWN(VLOOKUP((A34-1)*12,比較2!$M$3:$U$422,6,FALSE)-VLOOKUP((A34-1)*12,比較2!$M$3:$U$422,9,FALSE),0)</f>
        <v>4076155</v>
      </c>
      <c r="F34" s="1">
        <f t="shared" si="0"/>
        <v>116484</v>
      </c>
      <c r="I34">
        <f t="shared" si="8"/>
        <v>3</v>
      </c>
      <c r="L34">
        <v>33</v>
      </c>
      <c r="M34">
        <f>VLOOKUP(L34,比較2!$C$11:$G$13,5,TRUE)</f>
        <v>1.8499999999999999E-2</v>
      </c>
      <c r="N34">
        <f>比較2!$C$7-system!L34+1</f>
        <v>3</v>
      </c>
      <c r="O34">
        <f t="shared" si="1"/>
        <v>36</v>
      </c>
      <c r="P34" s="1">
        <f t="shared" si="3"/>
        <v>4076155</v>
      </c>
      <c r="Q34" s="1">
        <f t="shared" si="4"/>
        <v>116484</v>
      </c>
      <c r="R34" s="7"/>
      <c r="S34" s="7"/>
      <c r="T34">
        <v>33</v>
      </c>
      <c r="U34">
        <f>IF(比較2!$C$7&lt;system!I34,"",system!I34)</f>
        <v>3</v>
      </c>
      <c r="V34" s="3">
        <f t="shared" si="2"/>
        <v>43070</v>
      </c>
      <c r="W34" s="6">
        <f>IF(U34="","",VLOOKUP(U34,system!$A$2:$B$36,2,FALSE))</f>
        <v>8.5000000000000006E-3</v>
      </c>
      <c r="X34" s="7">
        <f t="shared" si="5"/>
        <v>35018686</v>
      </c>
      <c r="Y34" s="7">
        <f>IF(U34="","",VLOOKUP(U34,system!$L$2:$Q$36,6,FALSE))</f>
        <v>103255</v>
      </c>
      <c r="Z34" s="7">
        <f t="shared" si="6"/>
        <v>24804</v>
      </c>
      <c r="AA34" s="7">
        <f t="shared" si="7"/>
        <v>78451</v>
      </c>
    </row>
    <row r="35" spans="1:28" x14ac:dyDescent="0.2">
      <c r="A35">
        <v>34</v>
      </c>
      <c r="B35">
        <f>VLOOKUP(A35,比較2!$C$11:$G$15,5,TRUE)</f>
        <v>1.8499999999999999E-2</v>
      </c>
      <c r="C35">
        <f>比較2!$C$7-system!A35+1</f>
        <v>2</v>
      </c>
      <c r="D35">
        <f>VLOOKUP((A35-1)*12,比較2!$M$3:$U$422,2,FALSE)-1</f>
        <v>24</v>
      </c>
      <c r="E35" s="1">
        <f>ROUNDDOWN(VLOOKUP((A35-1)*12,比較2!$M$3:$U$422,6,FALSE)-VLOOKUP((A35-1)*12,比較2!$M$3:$U$422,9,FALSE),0)</f>
        <v>2742479</v>
      </c>
      <c r="F35" s="1">
        <f t="shared" si="0"/>
        <v>116485</v>
      </c>
      <c r="I35">
        <f t="shared" si="8"/>
        <v>3</v>
      </c>
      <c r="L35">
        <v>34</v>
      </c>
      <c r="M35">
        <f>VLOOKUP(L35,比較2!$C$11:$G$13,5,TRUE)</f>
        <v>1.8499999999999999E-2</v>
      </c>
      <c r="N35">
        <f>比較2!$C$7-system!L35+1</f>
        <v>2</v>
      </c>
      <c r="O35">
        <f t="shared" si="1"/>
        <v>24</v>
      </c>
      <c r="P35" s="1">
        <f t="shared" si="3"/>
        <v>2742479</v>
      </c>
      <c r="Q35" s="1">
        <f t="shared" si="4"/>
        <v>116485</v>
      </c>
      <c r="R35" s="7"/>
      <c r="S35" s="7"/>
      <c r="T35">
        <v>34</v>
      </c>
      <c r="U35">
        <f>IF(比較2!$C$7&lt;system!I35,"",system!I35)</f>
        <v>3</v>
      </c>
      <c r="V35" s="3">
        <f t="shared" si="2"/>
        <v>43101</v>
      </c>
      <c r="W35" s="6">
        <f>IF(U35="","",VLOOKUP(U35,system!$A$2:$B$36,2,FALSE))</f>
        <v>8.5000000000000006E-3</v>
      </c>
      <c r="X35" s="7">
        <f t="shared" si="5"/>
        <v>34940235</v>
      </c>
      <c r="Y35" s="7">
        <f>IF(U35="","",VLOOKUP(U35,system!$L$2:$Q$36,6,FALSE))</f>
        <v>103255</v>
      </c>
      <c r="Z35" s="7">
        <f t="shared" si="6"/>
        <v>24749</v>
      </c>
      <c r="AA35" s="7">
        <f t="shared" si="7"/>
        <v>78506</v>
      </c>
    </row>
    <row r="36" spans="1:28" x14ac:dyDescent="0.2">
      <c r="A36">
        <v>35</v>
      </c>
      <c r="B36">
        <f>VLOOKUP(A36,比較2!$C$11:$G$15,5,TRUE)</f>
        <v>1.8499999999999999E-2</v>
      </c>
      <c r="C36">
        <f>比較2!$C$7-system!A36+1</f>
        <v>1</v>
      </c>
      <c r="D36">
        <f>VLOOKUP((A36-1)*12,比較2!$M$3:$U$422,2,FALSE)-1</f>
        <v>12</v>
      </c>
      <c r="E36" s="1">
        <f>ROUNDDOWN(VLOOKUP((A36-1)*12,比較2!$M$3:$U$422,6,FALSE)-VLOOKUP((A36-1)*12,比較2!$M$3:$U$422,9,FALSE),0)</f>
        <v>1383905</v>
      </c>
      <c r="F36" s="1">
        <f t="shared" si="0"/>
        <v>116484</v>
      </c>
      <c r="I36">
        <f t="shared" si="8"/>
        <v>3</v>
      </c>
      <c r="L36">
        <v>35</v>
      </c>
      <c r="M36">
        <f>VLOOKUP(L36,比較2!$C$11:$G$13,5,TRUE)</f>
        <v>1.8499999999999999E-2</v>
      </c>
      <c r="N36">
        <f>比較2!$C$7-system!L36+1</f>
        <v>1</v>
      </c>
      <c r="O36">
        <f t="shared" si="1"/>
        <v>12</v>
      </c>
      <c r="P36" s="1">
        <f t="shared" si="3"/>
        <v>1383905</v>
      </c>
      <c r="Q36" s="1">
        <f>ROUNDDOWN(-1*PMT(M36/12,O36,P36,0,0),0)</f>
        <v>116484</v>
      </c>
      <c r="R36" s="7"/>
      <c r="S36" s="7"/>
      <c r="T36">
        <v>35</v>
      </c>
      <c r="U36">
        <f>IF(比較2!$C$7&lt;system!I36,"",system!I36)</f>
        <v>3</v>
      </c>
      <c r="V36" s="3">
        <f t="shared" si="2"/>
        <v>43132</v>
      </c>
      <c r="W36" s="6">
        <f>IF(U36="","",VLOOKUP(U36,system!$A$2:$B$36,2,FALSE))</f>
        <v>8.5000000000000006E-3</v>
      </c>
      <c r="X36" s="7">
        <f t="shared" si="5"/>
        <v>34861729</v>
      </c>
      <c r="Y36" s="7">
        <f>IF(U36="","",VLOOKUP(U36,system!$L$2:$Q$36,6,FALSE))</f>
        <v>103255</v>
      </c>
      <c r="Z36" s="7">
        <f t="shared" si="6"/>
        <v>24693</v>
      </c>
      <c r="AA36" s="7">
        <f t="shared" si="7"/>
        <v>78562</v>
      </c>
    </row>
    <row r="37" spans="1:28" x14ac:dyDescent="0.2">
      <c r="I37">
        <f t="shared" si="8"/>
        <v>3</v>
      </c>
      <c r="O37" s="3"/>
      <c r="P37" s="6"/>
      <c r="Q37" s="7"/>
      <c r="R37" s="7"/>
      <c r="S37" s="7"/>
      <c r="T37">
        <v>36</v>
      </c>
      <c r="U37">
        <f>IF(比較2!$C$7&lt;system!I37,"",system!I37)</f>
        <v>3</v>
      </c>
      <c r="V37" s="3">
        <f t="shared" si="2"/>
        <v>43160</v>
      </c>
      <c r="W37" s="6">
        <f>IF(U37="","",VLOOKUP(U37,system!$A$2:$B$36,2,FALSE))</f>
        <v>8.5000000000000006E-3</v>
      </c>
      <c r="X37" s="7">
        <f t="shared" si="5"/>
        <v>34783167</v>
      </c>
      <c r="Y37" s="7">
        <f>IF(U37="","",VLOOKUP(U37,system!$L$2:$Q$36,6,FALSE))</f>
        <v>103255</v>
      </c>
      <c r="Z37" s="7">
        <f t="shared" si="6"/>
        <v>24638</v>
      </c>
      <c r="AA37" s="7">
        <f t="shared" si="7"/>
        <v>78617</v>
      </c>
    </row>
    <row r="38" spans="1:28" x14ac:dyDescent="0.2">
      <c r="I38">
        <f t="shared" si="8"/>
        <v>4</v>
      </c>
      <c r="O38" s="3"/>
      <c r="P38" s="6"/>
      <c r="Q38" s="7"/>
      <c r="R38" s="7"/>
      <c r="S38" s="7"/>
      <c r="T38">
        <v>37</v>
      </c>
      <c r="U38">
        <f>IF(比較2!$C$7&lt;system!I38,"",system!I38)</f>
        <v>4</v>
      </c>
      <c r="V38" s="3">
        <f t="shared" si="2"/>
        <v>43191</v>
      </c>
      <c r="W38" s="6">
        <f>IF(U38="","",VLOOKUP(U38,system!$A$2:$B$36,2,FALSE))</f>
        <v>8.5000000000000006E-3</v>
      </c>
      <c r="X38" s="7">
        <f t="shared" si="5"/>
        <v>34704550</v>
      </c>
      <c r="Y38" s="7">
        <f>IF(U38="","",VLOOKUP(U38,system!$L$2:$Q$36,6,FALSE))</f>
        <v>103255</v>
      </c>
      <c r="Z38" s="7">
        <f t="shared" si="6"/>
        <v>24582</v>
      </c>
      <c r="AA38" s="7">
        <f t="shared" si="7"/>
        <v>78673</v>
      </c>
      <c r="AB38">
        <f>IF(X38="","",ROUND(system!$AJ$5/100*X38,-2))</f>
        <v>189800</v>
      </c>
    </row>
    <row r="39" spans="1:28" x14ac:dyDescent="0.2">
      <c r="I39">
        <f t="shared" si="8"/>
        <v>4</v>
      </c>
      <c r="O39" s="3"/>
      <c r="P39" s="6"/>
      <c r="Q39" s="7"/>
      <c r="R39" s="7"/>
      <c r="S39" s="7"/>
      <c r="T39">
        <v>38</v>
      </c>
      <c r="U39">
        <f>IF(比較2!$C$7&lt;system!I39,"",system!I39)</f>
        <v>4</v>
      </c>
      <c r="V39" s="3">
        <f t="shared" si="2"/>
        <v>43221</v>
      </c>
      <c r="W39" s="6">
        <f>IF(U39="","",VLOOKUP(U39,system!$A$2:$B$36,2,FALSE))</f>
        <v>8.5000000000000006E-3</v>
      </c>
      <c r="X39" s="7">
        <f t="shared" si="5"/>
        <v>34625877</v>
      </c>
      <c r="Y39" s="7">
        <f>IF(U39="","",VLOOKUP(U39,system!$L$2:$Q$36,6,FALSE))</f>
        <v>103255</v>
      </c>
      <c r="Z39" s="7">
        <f t="shared" si="6"/>
        <v>24526</v>
      </c>
      <c r="AA39" s="7">
        <f t="shared" si="7"/>
        <v>78729</v>
      </c>
    </row>
    <row r="40" spans="1:28" x14ac:dyDescent="0.2">
      <c r="I40">
        <f t="shared" si="8"/>
        <v>4</v>
      </c>
      <c r="O40" s="3"/>
      <c r="P40" s="6"/>
      <c r="Q40" s="7"/>
      <c r="R40" s="7"/>
      <c r="S40" s="7"/>
      <c r="T40">
        <v>39</v>
      </c>
      <c r="U40">
        <f>IF(比較2!$C$7&lt;system!I40,"",system!I40)</f>
        <v>4</v>
      </c>
      <c r="V40" s="3">
        <f t="shared" si="2"/>
        <v>43252</v>
      </c>
      <c r="W40" s="6">
        <f>IF(U40="","",VLOOKUP(U40,system!$A$2:$B$36,2,FALSE))</f>
        <v>8.5000000000000006E-3</v>
      </c>
      <c r="X40" s="7">
        <f t="shared" si="5"/>
        <v>34547148</v>
      </c>
      <c r="Y40" s="7">
        <f>IF(U40="","",VLOOKUP(U40,system!$L$2:$Q$36,6,FALSE))</f>
        <v>103255</v>
      </c>
      <c r="Z40" s="7">
        <f t="shared" si="6"/>
        <v>24470</v>
      </c>
      <c r="AA40" s="7">
        <f t="shared" si="7"/>
        <v>78785</v>
      </c>
    </row>
    <row r="41" spans="1:28" x14ac:dyDescent="0.2">
      <c r="I41">
        <f t="shared" si="8"/>
        <v>4</v>
      </c>
      <c r="O41" s="3"/>
      <c r="P41" s="6"/>
      <c r="Q41" s="7"/>
      <c r="R41" s="7"/>
      <c r="S41" s="7"/>
      <c r="T41">
        <v>40</v>
      </c>
      <c r="U41">
        <f>IF(比較2!$C$7&lt;system!I41,"",system!I41)</f>
        <v>4</v>
      </c>
      <c r="V41" s="3">
        <f t="shared" si="2"/>
        <v>43282</v>
      </c>
      <c r="W41" s="6">
        <f>IF(U41="","",VLOOKUP(U41,system!$A$2:$B$36,2,FALSE))</f>
        <v>8.5000000000000006E-3</v>
      </c>
      <c r="X41" s="7">
        <f t="shared" si="5"/>
        <v>34468363</v>
      </c>
      <c r="Y41" s="7">
        <f>IF(U41="","",VLOOKUP(U41,system!$L$2:$Q$36,6,FALSE))</f>
        <v>103255</v>
      </c>
      <c r="Z41" s="7">
        <f t="shared" si="6"/>
        <v>24415</v>
      </c>
      <c r="AA41" s="7">
        <f t="shared" si="7"/>
        <v>78840</v>
      </c>
    </row>
    <row r="42" spans="1:28" x14ac:dyDescent="0.2">
      <c r="I42">
        <f t="shared" si="8"/>
        <v>4</v>
      </c>
      <c r="O42" s="3"/>
      <c r="P42" s="6"/>
      <c r="Q42" s="7"/>
      <c r="R42" s="7"/>
      <c r="S42" s="7"/>
      <c r="T42">
        <v>41</v>
      </c>
      <c r="U42">
        <f>IF(比較2!$C$7&lt;system!I42,"",system!I42)</f>
        <v>4</v>
      </c>
      <c r="V42" s="3">
        <f t="shared" si="2"/>
        <v>43313</v>
      </c>
      <c r="W42" s="6">
        <f>IF(U42="","",VLOOKUP(U42,system!$A$2:$B$36,2,FALSE))</f>
        <v>8.5000000000000006E-3</v>
      </c>
      <c r="X42" s="7">
        <f t="shared" si="5"/>
        <v>34389523</v>
      </c>
      <c r="Y42" s="7">
        <f>IF(U42="","",VLOOKUP(U42,system!$L$2:$Q$36,6,FALSE))</f>
        <v>103255</v>
      </c>
      <c r="Z42" s="7">
        <f t="shared" si="6"/>
        <v>24359</v>
      </c>
      <c r="AA42" s="7">
        <f t="shared" si="7"/>
        <v>78896</v>
      </c>
    </row>
    <row r="43" spans="1:28" x14ac:dyDescent="0.2">
      <c r="I43">
        <f t="shared" si="8"/>
        <v>4</v>
      </c>
      <c r="O43" s="3"/>
      <c r="P43" s="6"/>
      <c r="Q43" s="7"/>
      <c r="R43" s="7"/>
      <c r="S43" s="7"/>
      <c r="T43">
        <v>42</v>
      </c>
      <c r="U43">
        <f>IF(比較2!$C$7&lt;system!I43,"",system!I43)</f>
        <v>4</v>
      </c>
      <c r="V43" s="3">
        <f t="shared" si="2"/>
        <v>43344</v>
      </c>
      <c r="W43" s="6">
        <f>IF(U43="","",VLOOKUP(U43,system!$A$2:$B$36,2,FALSE))</f>
        <v>8.5000000000000006E-3</v>
      </c>
      <c r="X43" s="7">
        <f t="shared" si="5"/>
        <v>34310627</v>
      </c>
      <c r="Y43" s="7">
        <f>IF(U43="","",VLOOKUP(U43,system!$L$2:$Q$36,6,FALSE))</f>
        <v>103255</v>
      </c>
      <c r="Z43" s="7">
        <f t="shared" si="6"/>
        <v>24303</v>
      </c>
      <c r="AA43" s="7">
        <f t="shared" si="7"/>
        <v>78952</v>
      </c>
    </row>
    <row r="44" spans="1:28" x14ac:dyDescent="0.2">
      <c r="I44">
        <f t="shared" si="8"/>
        <v>4</v>
      </c>
      <c r="O44" s="3"/>
      <c r="P44" s="6"/>
      <c r="Q44" s="7"/>
      <c r="R44" s="7"/>
      <c r="S44" s="7"/>
      <c r="T44">
        <v>43</v>
      </c>
      <c r="U44">
        <f>IF(比較2!$C$7&lt;system!I44,"",system!I44)</f>
        <v>4</v>
      </c>
      <c r="V44" s="3">
        <f t="shared" si="2"/>
        <v>43374</v>
      </c>
      <c r="W44" s="6">
        <f>IF(U44="","",VLOOKUP(U44,system!$A$2:$B$36,2,FALSE))</f>
        <v>8.5000000000000006E-3</v>
      </c>
      <c r="X44" s="7">
        <f t="shared" si="5"/>
        <v>34231675</v>
      </c>
      <c r="Y44" s="7">
        <f>IF(U44="","",VLOOKUP(U44,system!$L$2:$Q$36,6,FALSE))</f>
        <v>103255</v>
      </c>
      <c r="Z44" s="7">
        <f t="shared" si="6"/>
        <v>24247</v>
      </c>
      <c r="AA44" s="7">
        <f t="shared" si="7"/>
        <v>79008</v>
      </c>
    </row>
    <row r="45" spans="1:28" x14ac:dyDescent="0.2">
      <c r="I45">
        <f t="shared" si="8"/>
        <v>4</v>
      </c>
      <c r="O45" s="3"/>
      <c r="P45" s="6"/>
      <c r="Q45" s="7"/>
      <c r="R45" s="7"/>
      <c r="S45" s="7"/>
      <c r="T45">
        <v>44</v>
      </c>
      <c r="U45">
        <f>IF(比較2!$C$7&lt;system!I45,"",system!I45)</f>
        <v>4</v>
      </c>
      <c r="V45" s="3">
        <f t="shared" si="2"/>
        <v>43405</v>
      </c>
      <c r="W45" s="6">
        <f>IF(U45="","",VLOOKUP(U45,system!$A$2:$B$36,2,FALSE))</f>
        <v>8.5000000000000006E-3</v>
      </c>
      <c r="X45" s="7">
        <f t="shared" si="5"/>
        <v>34152667</v>
      </c>
      <c r="Y45" s="7">
        <f>IF(U45="","",VLOOKUP(U45,system!$L$2:$Q$36,6,FALSE))</f>
        <v>103255</v>
      </c>
      <c r="Z45" s="7">
        <f t="shared" si="6"/>
        <v>24191</v>
      </c>
      <c r="AA45" s="7">
        <f t="shared" si="7"/>
        <v>79064</v>
      </c>
    </row>
    <row r="46" spans="1:28" x14ac:dyDescent="0.2">
      <c r="I46">
        <f t="shared" si="8"/>
        <v>4</v>
      </c>
      <c r="O46" s="3"/>
      <c r="P46" s="6"/>
      <c r="Q46" s="7"/>
      <c r="R46" s="7"/>
      <c r="S46" s="7"/>
      <c r="T46">
        <v>45</v>
      </c>
      <c r="U46">
        <f>IF(比較2!$C$7&lt;system!I46,"",system!I46)</f>
        <v>4</v>
      </c>
      <c r="V46" s="3">
        <f t="shared" si="2"/>
        <v>43435</v>
      </c>
      <c r="W46" s="6">
        <f>IF(U46="","",VLOOKUP(U46,system!$A$2:$B$36,2,FALSE))</f>
        <v>8.5000000000000006E-3</v>
      </c>
      <c r="X46" s="7">
        <f t="shared" si="5"/>
        <v>34073603</v>
      </c>
      <c r="Y46" s="7">
        <f>IF(U46="","",VLOOKUP(U46,system!$L$2:$Q$36,6,FALSE))</f>
        <v>103255</v>
      </c>
      <c r="Z46" s="7">
        <f t="shared" si="6"/>
        <v>24135</v>
      </c>
      <c r="AA46" s="7">
        <f t="shared" si="7"/>
        <v>79120</v>
      </c>
    </row>
    <row r="47" spans="1:28" x14ac:dyDescent="0.2">
      <c r="I47">
        <f t="shared" si="8"/>
        <v>4</v>
      </c>
      <c r="O47" s="3"/>
      <c r="P47" s="6"/>
      <c r="Q47" s="7"/>
      <c r="R47" s="7"/>
      <c r="S47" s="7"/>
      <c r="T47">
        <v>46</v>
      </c>
      <c r="U47">
        <f>IF(比較2!$C$7&lt;system!I47,"",system!I47)</f>
        <v>4</v>
      </c>
      <c r="V47" s="3">
        <f t="shared" si="2"/>
        <v>43466</v>
      </c>
      <c r="W47" s="6">
        <f>IF(U47="","",VLOOKUP(U47,system!$A$2:$B$36,2,FALSE))</f>
        <v>8.5000000000000006E-3</v>
      </c>
      <c r="X47" s="7">
        <f t="shared" si="5"/>
        <v>33994483</v>
      </c>
      <c r="Y47" s="7">
        <f>IF(U47="","",VLOOKUP(U47,system!$L$2:$Q$36,6,FALSE))</f>
        <v>103255</v>
      </c>
      <c r="Z47" s="7">
        <f t="shared" si="6"/>
        <v>24079</v>
      </c>
      <c r="AA47" s="7">
        <f t="shared" si="7"/>
        <v>79176</v>
      </c>
    </row>
    <row r="48" spans="1:28" x14ac:dyDescent="0.2">
      <c r="I48">
        <f t="shared" si="8"/>
        <v>4</v>
      </c>
      <c r="O48" s="3"/>
      <c r="P48" s="6"/>
      <c r="Q48" s="7"/>
      <c r="R48" s="7"/>
      <c r="S48" s="7"/>
      <c r="T48">
        <v>47</v>
      </c>
      <c r="U48">
        <f>IF(比較2!$C$7&lt;system!I48,"",system!I48)</f>
        <v>4</v>
      </c>
      <c r="V48" s="3">
        <f t="shared" si="2"/>
        <v>43497</v>
      </c>
      <c r="W48" s="6">
        <f>IF(U48="","",VLOOKUP(U48,system!$A$2:$B$36,2,FALSE))</f>
        <v>8.5000000000000006E-3</v>
      </c>
      <c r="X48" s="7">
        <f t="shared" si="5"/>
        <v>33915307</v>
      </c>
      <c r="Y48" s="7">
        <f>IF(U48="","",VLOOKUP(U48,system!$L$2:$Q$36,6,FALSE))</f>
        <v>103255</v>
      </c>
      <c r="Z48" s="7">
        <f t="shared" si="6"/>
        <v>24023</v>
      </c>
      <c r="AA48" s="7">
        <f t="shared" si="7"/>
        <v>79232</v>
      </c>
    </row>
    <row r="49" spans="9:28" x14ac:dyDescent="0.2">
      <c r="I49">
        <f t="shared" si="8"/>
        <v>4</v>
      </c>
      <c r="O49" s="3"/>
      <c r="P49" s="6"/>
      <c r="Q49" s="7"/>
      <c r="R49" s="7"/>
      <c r="S49" s="7"/>
      <c r="T49">
        <v>48</v>
      </c>
      <c r="U49">
        <f>IF(比較2!$C$7&lt;system!I49,"",system!I49)</f>
        <v>4</v>
      </c>
      <c r="V49" s="3">
        <f t="shared" si="2"/>
        <v>43525</v>
      </c>
      <c r="W49" s="6">
        <f>IF(U49="","",VLOOKUP(U49,system!$A$2:$B$36,2,FALSE))</f>
        <v>8.5000000000000006E-3</v>
      </c>
      <c r="X49" s="7">
        <f t="shared" si="5"/>
        <v>33836075</v>
      </c>
      <c r="Y49" s="7">
        <f>IF(U49="","",VLOOKUP(U49,system!$L$2:$Q$36,6,FALSE))</f>
        <v>103255</v>
      </c>
      <c r="Z49" s="7">
        <f t="shared" si="6"/>
        <v>23967</v>
      </c>
      <c r="AA49" s="7">
        <f t="shared" si="7"/>
        <v>79288</v>
      </c>
    </row>
    <row r="50" spans="9:28" x14ac:dyDescent="0.2">
      <c r="I50">
        <f t="shared" si="8"/>
        <v>5</v>
      </c>
      <c r="O50" s="3"/>
      <c r="P50" s="6"/>
      <c r="Q50" s="7"/>
      <c r="R50" s="7"/>
      <c r="S50" s="7"/>
      <c r="T50">
        <v>49</v>
      </c>
      <c r="U50">
        <f>IF(比較2!$C$7&lt;system!I50,"",system!I50)</f>
        <v>5</v>
      </c>
      <c r="V50" s="3">
        <f t="shared" si="2"/>
        <v>43556</v>
      </c>
      <c r="W50" s="6">
        <f>IF(U50="","",VLOOKUP(U50,system!$A$2:$B$36,2,FALSE))</f>
        <v>8.5000000000000006E-3</v>
      </c>
      <c r="X50" s="7">
        <f t="shared" si="5"/>
        <v>33756787</v>
      </c>
      <c r="Y50" s="7">
        <f>IF(U50="","",VLOOKUP(U50,system!$L$2:$Q$36,6,FALSE))</f>
        <v>103255</v>
      </c>
      <c r="Z50" s="7">
        <f t="shared" si="6"/>
        <v>23911</v>
      </c>
      <c r="AA50" s="7">
        <f t="shared" si="7"/>
        <v>79344</v>
      </c>
      <c r="AB50">
        <f>IF(X50="","",ROUND(system!$AJ$5/100*X50,-2))</f>
        <v>184600</v>
      </c>
    </row>
    <row r="51" spans="9:28" x14ac:dyDescent="0.2">
      <c r="I51">
        <f t="shared" si="8"/>
        <v>5</v>
      </c>
      <c r="O51" s="3"/>
      <c r="P51" s="6"/>
      <c r="Q51" s="7"/>
      <c r="R51" s="7"/>
      <c r="S51" s="7"/>
      <c r="T51">
        <v>50</v>
      </c>
      <c r="U51">
        <f>IF(比較2!$C$7&lt;system!I51,"",system!I51)</f>
        <v>5</v>
      </c>
      <c r="V51" s="3">
        <f t="shared" si="2"/>
        <v>43586</v>
      </c>
      <c r="W51" s="6">
        <f>IF(U51="","",VLOOKUP(U51,system!$A$2:$B$36,2,FALSE))</f>
        <v>8.5000000000000006E-3</v>
      </c>
      <c r="X51" s="7">
        <f t="shared" si="5"/>
        <v>33677443</v>
      </c>
      <c r="Y51" s="7">
        <f>IF(U51="","",VLOOKUP(U51,system!$L$2:$Q$36,6,FALSE))</f>
        <v>103255</v>
      </c>
      <c r="Z51" s="7">
        <f t="shared" si="6"/>
        <v>23854</v>
      </c>
      <c r="AA51" s="7">
        <f t="shared" si="7"/>
        <v>79401</v>
      </c>
    </row>
    <row r="52" spans="9:28" x14ac:dyDescent="0.2">
      <c r="I52">
        <f t="shared" si="8"/>
        <v>5</v>
      </c>
      <c r="O52" s="3"/>
      <c r="P52" s="6"/>
      <c r="Q52" s="7"/>
      <c r="R52" s="7"/>
      <c r="S52" s="7"/>
      <c r="T52">
        <v>51</v>
      </c>
      <c r="U52">
        <f>IF(比較2!$C$7&lt;system!I52,"",system!I52)</f>
        <v>5</v>
      </c>
      <c r="V52" s="3">
        <f t="shared" si="2"/>
        <v>43617</v>
      </c>
      <c r="W52" s="6">
        <f>IF(U52="","",VLOOKUP(U52,system!$A$2:$B$36,2,FALSE))</f>
        <v>8.5000000000000006E-3</v>
      </c>
      <c r="X52" s="7">
        <f t="shared" si="5"/>
        <v>33598042</v>
      </c>
      <c r="Y52" s="7">
        <f>IF(U52="","",VLOOKUP(U52,system!$L$2:$Q$36,6,FALSE))</f>
        <v>103255</v>
      </c>
      <c r="Z52" s="7">
        <f t="shared" si="6"/>
        <v>23798</v>
      </c>
      <c r="AA52" s="7">
        <f t="shared" si="7"/>
        <v>79457</v>
      </c>
    </row>
    <row r="53" spans="9:28" x14ac:dyDescent="0.2">
      <c r="I53">
        <f t="shared" si="8"/>
        <v>5</v>
      </c>
      <c r="O53" s="3"/>
      <c r="P53" s="6"/>
      <c r="Q53" s="7"/>
      <c r="R53" s="7"/>
      <c r="S53" s="7"/>
      <c r="T53">
        <v>52</v>
      </c>
      <c r="U53">
        <f>IF(比較2!$C$7&lt;system!I53,"",system!I53)</f>
        <v>5</v>
      </c>
      <c r="V53" s="3">
        <f t="shared" si="2"/>
        <v>43647</v>
      </c>
      <c r="W53" s="6">
        <f>IF(U53="","",VLOOKUP(U53,system!$A$2:$B$36,2,FALSE))</f>
        <v>8.5000000000000006E-3</v>
      </c>
      <c r="X53" s="7">
        <f t="shared" si="5"/>
        <v>33518585</v>
      </c>
      <c r="Y53" s="7">
        <f>IF(U53="","",VLOOKUP(U53,system!$L$2:$Q$36,6,FALSE))</f>
        <v>103255</v>
      </c>
      <c r="Z53" s="7">
        <f t="shared" si="6"/>
        <v>23742</v>
      </c>
      <c r="AA53" s="7">
        <f t="shared" si="7"/>
        <v>79513</v>
      </c>
    </row>
    <row r="54" spans="9:28" x14ac:dyDescent="0.2">
      <c r="I54">
        <f t="shared" si="8"/>
        <v>5</v>
      </c>
      <c r="O54" s="3"/>
      <c r="P54" s="6"/>
      <c r="Q54" s="7"/>
      <c r="R54" s="7"/>
      <c r="S54" s="7"/>
      <c r="T54">
        <v>53</v>
      </c>
      <c r="U54">
        <f>IF(比較2!$C$7&lt;system!I54,"",system!I54)</f>
        <v>5</v>
      </c>
      <c r="V54" s="3">
        <f t="shared" si="2"/>
        <v>43678</v>
      </c>
      <c r="W54" s="6">
        <f>IF(U54="","",VLOOKUP(U54,system!$A$2:$B$36,2,FALSE))</f>
        <v>8.5000000000000006E-3</v>
      </c>
      <c r="X54" s="7">
        <f t="shared" si="5"/>
        <v>33439072</v>
      </c>
      <c r="Y54" s="7">
        <f>IF(U54="","",VLOOKUP(U54,system!$L$2:$Q$36,6,FALSE))</f>
        <v>103255</v>
      </c>
      <c r="Z54" s="7">
        <f t="shared" si="6"/>
        <v>23686</v>
      </c>
      <c r="AA54" s="7">
        <f t="shared" si="7"/>
        <v>79569</v>
      </c>
    </row>
    <row r="55" spans="9:28" x14ac:dyDescent="0.2">
      <c r="I55">
        <f t="shared" si="8"/>
        <v>5</v>
      </c>
      <c r="O55" s="3"/>
      <c r="P55" s="6"/>
      <c r="Q55" s="7"/>
      <c r="R55" s="7"/>
      <c r="S55" s="7"/>
      <c r="T55">
        <v>54</v>
      </c>
      <c r="U55">
        <f>IF(比較2!$C$7&lt;system!I55,"",system!I55)</f>
        <v>5</v>
      </c>
      <c r="V55" s="3">
        <f t="shared" si="2"/>
        <v>43709</v>
      </c>
      <c r="W55" s="6">
        <f>IF(U55="","",VLOOKUP(U55,system!$A$2:$B$36,2,FALSE))</f>
        <v>8.5000000000000006E-3</v>
      </c>
      <c r="X55" s="7">
        <f t="shared" si="5"/>
        <v>33359503</v>
      </c>
      <c r="Y55" s="7">
        <f>IF(U55="","",VLOOKUP(U55,system!$L$2:$Q$36,6,FALSE))</f>
        <v>103255</v>
      </c>
      <c r="Z55" s="7">
        <f t="shared" si="6"/>
        <v>23629</v>
      </c>
      <c r="AA55" s="7">
        <f t="shared" si="7"/>
        <v>79626</v>
      </c>
    </row>
    <row r="56" spans="9:28" x14ac:dyDescent="0.2">
      <c r="I56">
        <f t="shared" si="8"/>
        <v>5</v>
      </c>
      <c r="O56" s="3"/>
      <c r="P56" s="6"/>
      <c r="Q56" s="7"/>
      <c r="R56" s="7"/>
      <c r="S56" s="7"/>
      <c r="T56">
        <v>55</v>
      </c>
      <c r="U56">
        <f>IF(比較2!$C$7&lt;system!I56,"",system!I56)</f>
        <v>5</v>
      </c>
      <c r="V56" s="3">
        <f t="shared" si="2"/>
        <v>43739</v>
      </c>
      <c r="W56" s="6">
        <f>IF(U56="","",VLOOKUP(U56,system!$A$2:$B$36,2,FALSE))</f>
        <v>8.5000000000000006E-3</v>
      </c>
      <c r="X56" s="7">
        <f t="shared" si="5"/>
        <v>33279877</v>
      </c>
      <c r="Y56" s="7">
        <f>IF(U56="","",VLOOKUP(U56,system!$L$2:$Q$36,6,FALSE))</f>
        <v>103255</v>
      </c>
      <c r="Z56" s="7">
        <f t="shared" si="6"/>
        <v>23573</v>
      </c>
      <c r="AA56" s="7">
        <f t="shared" si="7"/>
        <v>79682</v>
      </c>
    </row>
    <row r="57" spans="9:28" x14ac:dyDescent="0.2">
      <c r="I57">
        <f t="shared" si="8"/>
        <v>5</v>
      </c>
      <c r="O57" s="3"/>
      <c r="P57" s="6"/>
      <c r="Q57" s="7"/>
      <c r="R57" s="7"/>
      <c r="S57" s="7"/>
      <c r="T57">
        <v>56</v>
      </c>
      <c r="U57">
        <f>IF(比較2!$C$7&lt;system!I57,"",system!I57)</f>
        <v>5</v>
      </c>
      <c r="V57" s="3">
        <f t="shared" si="2"/>
        <v>43770</v>
      </c>
      <c r="W57" s="6">
        <f>IF(U57="","",VLOOKUP(U57,system!$A$2:$B$36,2,FALSE))</f>
        <v>8.5000000000000006E-3</v>
      </c>
      <c r="X57" s="7">
        <f t="shared" si="5"/>
        <v>33200195</v>
      </c>
      <c r="Y57" s="7">
        <f>IF(U57="","",VLOOKUP(U57,system!$L$2:$Q$36,6,FALSE))</f>
        <v>103255</v>
      </c>
      <c r="Z57" s="7">
        <f t="shared" si="6"/>
        <v>23516</v>
      </c>
      <c r="AA57" s="7">
        <f t="shared" si="7"/>
        <v>79739</v>
      </c>
    </row>
    <row r="58" spans="9:28" x14ac:dyDescent="0.2">
      <c r="I58">
        <f t="shared" si="8"/>
        <v>5</v>
      </c>
      <c r="O58" s="3"/>
      <c r="P58" s="6"/>
      <c r="Q58" s="7"/>
      <c r="R58" s="7"/>
      <c r="S58" s="7"/>
      <c r="T58">
        <v>57</v>
      </c>
      <c r="U58">
        <f>IF(比較2!$C$7&lt;system!I58,"",system!I58)</f>
        <v>5</v>
      </c>
      <c r="V58" s="3">
        <f t="shared" si="2"/>
        <v>43800</v>
      </c>
      <c r="W58" s="6">
        <f>IF(U58="","",VLOOKUP(U58,system!$A$2:$B$36,2,FALSE))</f>
        <v>8.5000000000000006E-3</v>
      </c>
      <c r="X58" s="7">
        <f t="shared" si="5"/>
        <v>33120456</v>
      </c>
      <c r="Y58" s="7">
        <f>IF(U58="","",VLOOKUP(U58,system!$L$2:$Q$36,6,FALSE))</f>
        <v>103255</v>
      </c>
      <c r="Z58" s="7">
        <f t="shared" si="6"/>
        <v>23460</v>
      </c>
      <c r="AA58" s="7">
        <f t="shared" si="7"/>
        <v>79795</v>
      </c>
    </row>
    <row r="59" spans="9:28" x14ac:dyDescent="0.2">
      <c r="I59">
        <f t="shared" si="8"/>
        <v>5</v>
      </c>
      <c r="O59" s="3"/>
      <c r="P59" s="6"/>
      <c r="Q59" s="7"/>
      <c r="R59" s="7"/>
      <c r="S59" s="7"/>
      <c r="T59">
        <v>58</v>
      </c>
      <c r="U59">
        <f>IF(比較2!$C$7&lt;system!I59,"",system!I59)</f>
        <v>5</v>
      </c>
      <c r="V59" s="3">
        <f t="shared" si="2"/>
        <v>43831</v>
      </c>
      <c r="W59" s="6">
        <f>IF(U59="","",VLOOKUP(U59,system!$A$2:$B$36,2,FALSE))</f>
        <v>8.5000000000000006E-3</v>
      </c>
      <c r="X59" s="7">
        <f t="shared" si="5"/>
        <v>33040661</v>
      </c>
      <c r="Y59" s="7">
        <f>IF(U59="","",VLOOKUP(U59,system!$L$2:$Q$36,6,FALSE))</f>
        <v>103255</v>
      </c>
      <c r="Z59" s="7">
        <f t="shared" si="6"/>
        <v>23403</v>
      </c>
      <c r="AA59" s="7">
        <f t="shared" si="7"/>
        <v>79852</v>
      </c>
    </row>
    <row r="60" spans="9:28" x14ac:dyDescent="0.2">
      <c r="I60">
        <f t="shared" si="8"/>
        <v>5</v>
      </c>
      <c r="O60" s="3"/>
      <c r="P60" s="6"/>
      <c r="Q60" s="7"/>
      <c r="R60" s="7"/>
      <c r="S60" s="7"/>
      <c r="T60">
        <v>59</v>
      </c>
      <c r="U60">
        <f>IF(比較2!$C$7&lt;system!I60,"",system!I60)</f>
        <v>5</v>
      </c>
      <c r="V60" s="3">
        <f t="shared" si="2"/>
        <v>43862</v>
      </c>
      <c r="W60" s="6">
        <f>IF(U60="","",VLOOKUP(U60,system!$A$2:$B$36,2,FALSE))</f>
        <v>8.5000000000000006E-3</v>
      </c>
      <c r="X60" s="7">
        <f t="shared" si="5"/>
        <v>32960809</v>
      </c>
      <c r="Y60" s="7">
        <f>IF(U60="","",VLOOKUP(U60,system!$L$2:$Q$36,6,FALSE))</f>
        <v>103255</v>
      </c>
      <c r="Z60" s="7">
        <f t="shared" si="6"/>
        <v>23347</v>
      </c>
      <c r="AA60" s="7">
        <f t="shared" si="7"/>
        <v>79908</v>
      </c>
    </row>
    <row r="61" spans="9:28" x14ac:dyDescent="0.2">
      <c r="I61">
        <f t="shared" si="8"/>
        <v>5</v>
      </c>
      <c r="O61" s="3"/>
      <c r="P61" s="6"/>
      <c r="Q61" s="7"/>
      <c r="R61" s="7"/>
      <c r="S61" s="7"/>
      <c r="T61">
        <v>60</v>
      </c>
      <c r="U61">
        <f>IF(比較2!$C$7&lt;system!I61,"",system!I61)</f>
        <v>5</v>
      </c>
      <c r="V61" s="3">
        <f t="shared" si="2"/>
        <v>43891</v>
      </c>
      <c r="W61" s="6">
        <f>IF(U61="","",VLOOKUP(U61,system!$A$2:$B$36,2,FALSE))</f>
        <v>8.5000000000000006E-3</v>
      </c>
      <c r="X61" s="7">
        <f t="shared" si="5"/>
        <v>32880901</v>
      </c>
      <c r="Y61" s="7">
        <f>IF(U61="","",VLOOKUP(U61,system!$L$2:$Q$36,6,FALSE))</f>
        <v>103255</v>
      </c>
      <c r="Z61" s="7">
        <f t="shared" si="6"/>
        <v>23290</v>
      </c>
      <c r="AA61" s="7">
        <f t="shared" si="7"/>
        <v>79965</v>
      </c>
    </row>
    <row r="62" spans="9:28" x14ac:dyDescent="0.2">
      <c r="I62">
        <f t="shared" si="8"/>
        <v>6</v>
      </c>
      <c r="O62" s="3"/>
      <c r="P62" s="6"/>
      <c r="Q62" s="7"/>
      <c r="R62" s="7"/>
      <c r="S62" s="7"/>
      <c r="T62">
        <v>61</v>
      </c>
      <c r="U62">
        <f>IF(比較2!$C$7&lt;system!I62,"",system!I62)</f>
        <v>6</v>
      </c>
      <c r="V62" s="3">
        <f t="shared" si="2"/>
        <v>43922</v>
      </c>
      <c r="W62" s="6">
        <f>IF(U62="","",VLOOKUP(U62,system!$A$2:$B$36,2,FALSE))</f>
        <v>1.55E-2</v>
      </c>
      <c r="X62" s="7">
        <f t="shared" si="5"/>
        <v>32800936</v>
      </c>
      <c r="Y62" s="7">
        <f>IF(U62="","",VLOOKUP(U62,system!$L$2:$Q$36,6,FALSE))</f>
        <v>113991</v>
      </c>
      <c r="Z62" s="7">
        <f t="shared" si="6"/>
        <v>42367</v>
      </c>
      <c r="AA62" s="7">
        <f t="shared" si="7"/>
        <v>71624</v>
      </c>
      <c r="AB62">
        <f>IF(X62="","",ROUND(system!$AJ$5/100*X62,-2))</f>
        <v>179400</v>
      </c>
    </row>
    <row r="63" spans="9:28" x14ac:dyDescent="0.2">
      <c r="I63">
        <f t="shared" si="8"/>
        <v>6</v>
      </c>
      <c r="O63" s="3"/>
      <c r="P63" s="6"/>
      <c r="Q63" s="7"/>
      <c r="R63" s="7"/>
      <c r="S63" s="7"/>
      <c r="T63">
        <v>62</v>
      </c>
      <c r="U63">
        <f>IF(比較2!$C$7&lt;system!I63,"",system!I63)</f>
        <v>6</v>
      </c>
      <c r="V63" s="3">
        <f t="shared" si="2"/>
        <v>43952</v>
      </c>
      <c r="W63" s="6">
        <f>IF(U63="","",VLOOKUP(U63,system!$A$2:$B$36,2,FALSE))</f>
        <v>1.55E-2</v>
      </c>
      <c r="X63" s="7">
        <f t="shared" si="5"/>
        <v>32729312</v>
      </c>
      <c r="Y63" s="7">
        <f>IF(U63="","",VLOOKUP(U63,system!$L$2:$Q$36,6,FALSE))</f>
        <v>113991</v>
      </c>
      <c r="Z63" s="7">
        <f t="shared" si="6"/>
        <v>42275</v>
      </c>
      <c r="AA63" s="7">
        <f t="shared" si="7"/>
        <v>71716</v>
      </c>
    </row>
    <row r="64" spans="9:28" x14ac:dyDescent="0.2">
      <c r="I64">
        <f t="shared" si="8"/>
        <v>6</v>
      </c>
      <c r="O64" s="3"/>
      <c r="P64" s="6"/>
      <c r="Q64" s="7"/>
      <c r="R64" s="7"/>
      <c r="S64" s="7"/>
      <c r="T64">
        <v>63</v>
      </c>
      <c r="U64">
        <f>IF(比較2!$C$7&lt;system!I64,"",system!I64)</f>
        <v>6</v>
      </c>
      <c r="V64" s="3">
        <f t="shared" si="2"/>
        <v>43983</v>
      </c>
      <c r="W64" s="6">
        <f>IF(U64="","",VLOOKUP(U64,system!$A$2:$B$36,2,FALSE))</f>
        <v>1.55E-2</v>
      </c>
      <c r="X64" s="7">
        <f t="shared" si="5"/>
        <v>32657596</v>
      </c>
      <c r="Y64" s="7">
        <f>IF(U64="","",VLOOKUP(U64,system!$L$2:$Q$36,6,FALSE))</f>
        <v>113991</v>
      </c>
      <c r="Z64" s="7">
        <f t="shared" si="6"/>
        <v>42182</v>
      </c>
      <c r="AA64" s="7">
        <f t="shared" si="7"/>
        <v>71809</v>
      </c>
    </row>
    <row r="65" spans="9:28" x14ac:dyDescent="0.2">
      <c r="I65">
        <f t="shared" si="8"/>
        <v>6</v>
      </c>
      <c r="O65" s="3"/>
      <c r="P65" s="6"/>
      <c r="Q65" s="7"/>
      <c r="R65" s="7"/>
      <c r="S65" s="7"/>
      <c r="T65">
        <v>64</v>
      </c>
      <c r="U65">
        <f>IF(比較2!$C$7&lt;system!I65,"",system!I65)</f>
        <v>6</v>
      </c>
      <c r="V65" s="3">
        <f t="shared" si="2"/>
        <v>44013</v>
      </c>
      <c r="W65" s="6">
        <f>IF(U65="","",VLOOKUP(U65,system!$A$2:$B$36,2,FALSE))</f>
        <v>1.55E-2</v>
      </c>
      <c r="X65" s="7">
        <f t="shared" si="5"/>
        <v>32585787</v>
      </c>
      <c r="Y65" s="7">
        <f>IF(U65="","",VLOOKUP(U65,system!$L$2:$Q$36,6,FALSE))</f>
        <v>113991</v>
      </c>
      <c r="Z65" s="7">
        <f t="shared" si="6"/>
        <v>42089</v>
      </c>
      <c r="AA65" s="7">
        <f t="shared" si="7"/>
        <v>71902</v>
      </c>
    </row>
    <row r="66" spans="9:28" x14ac:dyDescent="0.2">
      <c r="I66">
        <f t="shared" si="8"/>
        <v>6</v>
      </c>
      <c r="O66" s="3"/>
      <c r="P66" s="6"/>
      <c r="Q66" s="7"/>
      <c r="R66" s="7"/>
      <c r="S66" s="7"/>
      <c r="T66">
        <v>65</v>
      </c>
      <c r="U66">
        <f>IF(比較2!$C$7&lt;system!I66,"",system!I66)</f>
        <v>6</v>
      </c>
      <c r="V66" s="3">
        <f t="shared" si="2"/>
        <v>44044</v>
      </c>
      <c r="W66" s="6">
        <f>IF(U66="","",VLOOKUP(U66,system!$A$2:$B$36,2,FALSE))</f>
        <v>1.55E-2</v>
      </c>
      <c r="X66" s="7">
        <f t="shared" si="5"/>
        <v>32513885</v>
      </c>
      <c r="Y66" s="7">
        <f>IF(U66="","",VLOOKUP(U66,system!$L$2:$Q$36,6,FALSE))</f>
        <v>113991</v>
      </c>
      <c r="Z66" s="7">
        <f t="shared" si="6"/>
        <v>41997</v>
      </c>
      <c r="AA66" s="7">
        <f t="shared" si="7"/>
        <v>71994</v>
      </c>
    </row>
    <row r="67" spans="9:28" x14ac:dyDescent="0.2">
      <c r="I67">
        <f t="shared" si="8"/>
        <v>6</v>
      </c>
      <c r="O67" s="3"/>
      <c r="P67" s="6"/>
      <c r="Q67" s="7"/>
      <c r="R67" s="7"/>
      <c r="S67" s="7"/>
      <c r="T67">
        <v>66</v>
      </c>
      <c r="U67">
        <f>IF(比較2!$C$7&lt;system!I67,"",system!I67)</f>
        <v>6</v>
      </c>
      <c r="V67" s="3">
        <f t="shared" ref="V67:V130" si="9">IF(U67="","",EDATE(V66,1))</f>
        <v>44075</v>
      </c>
      <c r="W67" s="6">
        <f>IF(U67="","",VLOOKUP(U67,system!$A$2:$B$36,2,FALSE))</f>
        <v>1.55E-2</v>
      </c>
      <c r="X67" s="7">
        <f t="shared" si="5"/>
        <v>32441891</v>
      </c>
      <c r="Y67" s="7">
        <f>IF(U67="","",VLOOKUP(U67,system!$L$2:$Q$36,6,FALSE))</f>
        <v>113991</v>
      </c>
      <c r="Z67" s="7">
        <f t="shared" si="6"/>
        <v>41904</v>
      </c>
      <c r="AA67" s="7">
        <f t="shared" si="7"/>
        <v>72087</v>
      </c>
    </row>
    <row r="68" spans="9:28" x14ac:dyDescent="0.2">
      <c r="I68">
        <f t="shared" si="8"/>
        <v>6</v>
      </c>
      <c r="O68" s="3"/>
      <c r="P68" s="6"/>
      <c r="Q68" s="7"/>
      <c r="R68" s="7"/>
      <c r="S68" s="7"/>
      <c r="T68">
        <v>67</v>
      </c>
      <c r="U68">
        <f>IF(比較2!$C$7&lt;system!I68,"",system!I68)</f>
        <v>6</v>
      </c>
      <c r="V68" s="3">
        <f t="shared" si="9"/>
        <v>44105</v>
      </c>
      <c r="W68" s="6">
        <f>IF(U68="","",VLOOKUP(U68,system!$A$2:$B$36,2,FALSE))</f>
        <v>1.55E-2</v>
      </c>
      <c r="X68" s="7">
        <f t="shared" ref="X68:X131" si="10">IF(U68="","",ROUNDDOWN(X67-AA67,0))</f>
        <v>32369804</v>
      </c>
      <c r="Y68" s="7">
        <f>IF(U68="","",VLOOKUP(U68,system!$L$2:$Q$36,6,FALSE))</f>
        <v>113991</v>
      </c>
      <c r="Z68" s="7">
        <f t="shared" ref="Z68:Z131" si="11">IF(U68="","",ROUNDDOWN(X68*W68/12,0))</f>
        <v>41810</v>
      </c>
      <c r="AA68" s="7">
        <f t="shared" ref="AA68:AA131" si="12">IF(U68="","",ROUNDDOWN(Y68-Z68,0))</f>
        <v>72181</v>
      </c>
    </row>
    <row r="69" spans="9:28" x14ac:dyDescent="0.2">
      <c r="I69">
        <f t="shared" si="8"/>
        <v>6</v>
      </c>
      <c r="O69" s="3"/>
      <c r="P69" s="6"/>
      <c r="Q69" s="7"/>
      <c r="R69" s="7"/>
      <c r="S69" s="7"/>
      <c r="T69">
        <v>68</v>
      </c>
      <c r="U69">
        <f>IF(比較2!$C$7&lt;system!I69,"",system!I69)</f>
        <v>6</v>
      </c>
      <c r="V69" s="3">
        <f t="shared" si="9"/>
        <v>44136</v>
      </c>
      <c r="W69" s="6">
        <f>IF(U69="","",VLOOKUP(U69,system!$A$2:$B$36,2,FALSE))</f>
        <v>1.55E-2</v>
      </c>
      <c r="X69" s="7">
        <f t="shared" si="10"/>
        <v>32297623</v>
      </c>
      <c r="Y69" s="7">
        <f>IF(U69="","",VLOOKUP(U69,system!$L$2:$Q$36,6,FALSE))</f>
        <v>113991</v>
      </c>
      <c r="Z69" s="7">
        <f t="shared" si="11"/>
        <v>41717</v>
      </c>
      <c r="AA69" s="7">
        <f t="shared" si="12"/>
        <v>72274</v>
      </c>
    </row>
    <row r="70" spans="9:28" x14ac:dyDescent="0.2">
      <c r="I70">
        <f t="shared" si="8"/>
        <v>6</v>
      </c>
      <c r="O70" s="3"/>
      <c r="P70" s="6"/>
      <c r="Q70" s="7"/>
      <c r="R70" s="7"/>
      <c r="S70" s="7"/>
      <c r="T70">
        <v>69</v>
      </c>
      <c r="U70">
        <f>IF(比較2!$C$7&lt;system!I70,"",system!I70)</f>
        <v>6</v>
      </c>
      <c r="V70" s="3">
        <f t="shared" si="9"/>
        <v>44166</v>
      </c>
      <c r="W70" s="6">
        <f>IF(U70="","",VLOOKUP(U70,system!$A$2:$B$36,2,FALSE))</f>
        <v>1.55E-2</v>
      </c>
      <c r="X70" s="7">
        <f t="shared" si="10"/>
        <v>32225349</v>
      </c>
      <c r="Y70" s="7">
        <f>IF(U70="","",VLOOKUP(U70,system!$L$2:$Q$36,6,FALSE))</f>
        <v>113991</v>
      </c>
      <c r="Z70" s="7">
        <f t="shared" si="11"/>
        <v>41624</v>
      </c>
      <c r="AA70" s="7">
        <f t="shared" si="12"/>
        <v>72367</v>
      </c>
    </row>
    <row r="71" spans="9:28" x14ac:dyDescent="0.2">
      <c r="I71">
        <f t="shared" si="8"/>
        <v>6</v>
      </c>
      <c r="O71" s="3"/>
      <c r="P71" s="6"/>
      <c r="Q71" s="7"/>
      <c r="R71" s="7"/>
      <c r="S71" s="7"/>
      <c r="T71">
        <v>70</v>
      </c>
      <c r="U71">
        <f>IF(比較2!$C$7&lt;system!I71,"",system!I71)</f>
        <v>6</v>
      </c>
      <c r="V71" s="3">
        <f t="shared" si="9"/>
        <v>44197</v>
      </c>
      <c r="W71" s="6">
        <f>IF(U71="","",VLOOKUP(U71,system!$A$2:$B$36,2,FALSE))</f>
        <v>1.55E-2</v>
      </c>
      <c r="X71" s="7">
        <f t="shared" si="10"/>
        <v>32152982</v>
      </c>
      <c r="Y71" s="7">
        <f>IF(U71="","",VLOOKUP(U71,system!$L$2:$Q$36,6,FALSE))</f>
        <v>113991</v>
      </c>
      <c r="Z71" s="7">
        <f t="shared" si="11"/>
        <v>41530</v>
      </c>
      <c r="AA71" s="7">
        <f t="shared" si="12"/>
        <v>72461</v>
      </c>
    </row>
    <row r="72" spans="9:28" x14ac:dyDescent="0.2">
      <c r="I72">
        <f t="shared" si="8"/>
        <v>6</v>
      </c>
      <c r="O72" s="3"/>
      <c r="P72" s="6"/>
      <c r="Q72" s="7"/>
      <c r="R72" s="7"/>
      <c r="S72" s="7"/>
      <c r="T72">
        <v>71</v>
      </c>
      <c r="U72">
        <f>IF(比較2!$C$7&lt;system!I72,"",system!I72)</f>
        <v>6</v>
      </c>
      <c r="V72" s="3">
        <f t="shared" si="9"/>
        <v>44228</v>
      </c>
      <c r="W72" s="6">
        <f>IF(U72="","",VLOOKUP(U72,system!$A$2:$B$36,2,FALSE))</f>
        <v>1.55E-2</v>
      </c>
      <c r="X72" s="7">
        <f t="shared" si="10"/>
        <v>32080521</v>
      </c>
      <c r="Y72" s="7">
        <f>IF(U72="","",VLOOKUP(U72,system!$L$2:$Q$36,6,FALSE))</f>
        <v>113991</v>
      </c>
      <c r="Z72" s="7">
        <f t="shared" si="11"/>
        <v>41437</v>
      </c>
      <c r="AA72" s="7">
        <f t="shared" si="12"/>
        <v>72554</v>
      </c>
    </row>
    <row r="73" spans="9:28" x14ac:dyDescent="0.2">
      <c r="I73">
        <f t="shared" si="8"/>
        <v>6</v>
      </c>
      <c r="O73" s="3"/>
      <c r="P73" s="6"/>
      <c r="Q73" s="7"/>
      <c r="R73" s="7"/>
      <c r="S73" s="7"/>
      <c r="T73">
        <v>72</v>
      </c>
      <c r="U73">
        <f>IF(比較2!$C$7&lt;system!I73,"",system!I73)</f>
        <v>6</v>
      </c>
      <c r="V73" s="3">
        <f t="shared" si="9"/>
        <v>44256</v>
      </c>
      <c r="W73" s="6">
        <f>IF(U73="","",VLOOKUP(U73,system!$A$2:$B$36,2,FALSE))</f>
        <v>1.55E-2</v>
      </c>
      <c r="X73" s="7">
        <f t="shared" si="10"/>
        <v>32007967</v>
      </c>
      <c r="Y73" s="7">
        <f>IF(U73="","",VLOOKUP(U73,system!$L$2:$Q$36,6,FALSE))</f>
        <v>113991</v>
      </c>
      <c r="Z73" s="7">
        <f t="shared" si="11"/>
        <v>41343</v>
      </c>
      <c r="AA73" s="7">
        <f t="shared" si="12"/>
        <v>72648</v>
      </c>
    </row>
    <row r="74" spans="9:28" x14ac:dyDescent="0.2">
      <c r="I74">
        <f t="shared" si="8"/>
        <v>7</v>
      </c>
      <c r="O74" s="3"/>
      <c r="P74" s="6"/>
      <c r="Q74" s="7"/>
      <c r="R74" s="7"/>
      <c r="S74" s="7"/>
      <c r="T74">
        <v>73</v>
      </c>
      <c r="U74">
        <f>IF(比較2!$C$7&lt;system!I74,"",system!I74)</f>
        <v>7</v>
      </c>
      <c r="V74" s="3">
        <f t="shared" si="9"/>
        <v>44287</v>
      </c>
      <c r="W74" s="6">
        <f>IF(U74="","",VLOOKUP(U74,system!$A$2:$B$36,2,FALSE))</f>
        <v>1.55E-2</v>
      </c>
      <c r="X74" s="7">
        <f t="shared" si="10"/>
        <v>31935319</v>
      </c>
      <c r="Y74" s="7">
        <f>IF(U74="","",VLOOKUP(U74,system!$L$2:$Q$36,6,FALSE))</f>
        <v>113991</v>
      </c>
      <c r="Z74" s="7">
        <f t="shared" si="11"/>
        <v>41249</v>
      </c>
      <c r="AA74" s="7">
        <f t="shared" si="12"/>
        <v>72742</v>
      </c>
      <c r="AB74">
        <f>IF(X74="","",ROUND(system!$AJ$5/100*X74,-2))</f>
        <v>174700</v>
      </c>
    </row>
    <row r="75" spans="9:28" x14ac:dyDescent="0.2">
      <c r="I75">
        <f t="shared" si="8"/>
        <v>7</v>
      </c>
      <c r="O75" s="3"/>
      <c r="P75" s="6"/>
      <c r="Q75" s="7"/>
      <c r="R75" s="7"/>
      <c r="S75" s="7"/>
      <c r="T75">
        <v>74</v>
      </c>
      <c r="U75">
        <f>IF(比較2!$C$7&lt;system!I75,"",system!I75)</f>
        <v>7</v>
      </c>
      <c r="V75" s="3">
        <f t="shared" si="9"/>
        <v>44317</v>
      </c>
      <c r="W75" s="6">
        <f>IF(U75="","",VLOOKUP(U75,system!$A$2:$B$36,2,FALSE))</f>
        <v>1.55E-2</v>
      </c>
      <c r="X75" s="7">
        <f t="shared" si="10"/>
        <v>31862577</v>
      </c>
      <c r="Y75" s="7">
        <f>IF(U75="","",VLOOKUP(U75,system!$L$2:$Q$36,6,FALSE))</f>
        <v>113991</v>
      </c>
      <c r="Z75" s="7">
        <f t="shared" si="11"/>
        <v>41155</v>
      </c>
      <c r="AA75" s="7">
        <f t="shared" si="12"/>
        <v>72836</v>
      </c>
    </row>
    <row r="76" spans="9:28" x14ac:dyDescent="0.2">
      <c r="I76">
        <f t="shared" si="8"/>
        <v>7</v>
      </c>
      <c r="O76" s="3"/>
      <c r="P76" s="6"/>
      <c r="Q76" s="7"/>
      <c r="R76" s="7"/>
      <c r="S76" s="7"/>
      <c r="T76">
        <v>75</v>
      </c>
      <c r="U76">
        <f>IF(比較2!$C$7&lt;system!I76,"",system!I76)</f>
        <v>7</v>
      </c>
      <c r="V76" s="3">
        <f t="shared" si="9"/>
        <v>44348</v>
      </c>
      <c r="W76" s="6">
        <f>IF(U76="","",VLOOKUP(U76,system!$A$2:$B$36,2,FALSE))</f>
        <v>1.55E-2</v>
      </c>
      <c r="X76" s="7">
        <f t="shared" si="10"/>
        <v>31789741</v>
      </c>
      <c r="Y76" s="7">
        <f>IF(U76="","",VLOOKUP(U76,system!$L$2:$Q$36,6,FALSE))</f>
        <v>113991</v>
      </c>
      <c r="Z76" s="7">
        <f t="shared" si="11"/>
        <v>41061</v>
      </c>
      <c r="AA76" s="7">
        <f t="shared" si="12"/>
        <v>72930</v>
      </c>
    </row>
    <row r="77" spans="9:28" x14ac:dyDescent="0.2">
      <c r="I77">
        <f t="shared" si="8"/>
        <v>7</v>
      </c>
      <c r="O77" s="3"/>
      <c r="P77" s="6"/>
      <c r="Q77" s="7"/>
      <c r="R77" s="7"/>
      <c r="S77" s="7"/>
      <c r="T77">
        <v>76</v>
      </c>
      <c r="U77">
        <f>IF(比較2!$C$7&lt;system!I77,"",system!I77)</f>
        <v>7</v>
      </c>
      <c r="V77" s="3">
        <f t="shared" si="9"/>
        <v>44378</v>
      </c>
      <c r="W77" s="6">
        <f>IF(U77="","",VLOOKUP(U77,system!$A$2:$B$36,2,FALSE))</f>
        <v>1.55E-2</v>
      </c>
      <c r="X77" s="7">
        <f t="shared" si="10"/>
        <v>31716811</v>
      </c>
      <c r="Y77" s="7">
        <f>IF(U77="","",VLOOKUP(U77,system!$L$2:$Q$36,6,FALSE))</f>
        <v>113991</v>
      </c>
      <c r="Z77" s="7">
        <f t="shared" si="11"/>
        <v>40967</v>
      </c>
      <c r="AA77" s="7">
        <f t="shared" si="12"/>
        <v>73024</v>
      </c>
    </row>
    <row r="78" spans="9:28" x14ac:dyDescent="0.2">
      <c r="I78">
        <f t="shared" si="8"/>
        <v>7</v>
      </c>
      <c r="O78" s="3"/>
      <c r="P78" s="6"/>
      <c r="Q78" s="7"/>
      <c r="R78" s="7"/>
      <c r="S78" s="7"/>
      <c r="T78">
        <v>77</v>
      </c>
      <c r="U78">
        <f>IF(比較2!$C$7&lt;system!I78,"",system!I78)</f>
        <v>7</v>
      </c>
      <c r="V78" s="3">
        <f t="shared" si="9"/>
        <v>44409</v>
      </c>
      <c r="W78" s="6">
        <f>IF(U78="","",VLOOKUP(U78,system!$A$2:$B$36,2,FALSE))</f>
        <v>1.55E-2</v>
      </c>
      <c r="X78" s="7">
        <f t="shared" si="10"/>
        <v>31643787</v>
      </c>
      <c r="Y78" s="7">
        <f>IF(U78="","",VLOOKUP(U78,system!$L$2:$Q$36,6,FALSE))</f>
        <v>113991</v>
      </c>
      <c r="Z78" s="7">
        <f t="shared" si="11"/>
        <v>40873</v>
      </c>
      <c r="AA78" s="7">
        <f t="shared" si="12"/>
        <v>73118</v>
      </c>
    </row>
    <row r="79" spans="9:28" x14ac:dyDescent="0.2">
      <c r="I79">
        <f t="shared" ref="I79:I142" si="13">I67+1</f>
        <v>7</v>
      </c>
      <c r="O79" s="3"/>
      <c r="P79" s="6"/>
      <c r="Q79" s="7"/>
      <c r="R79" s="7"/>
      <c r="S79" s="7"/>
      <c r="T79">
        <v>78</v>
      </c>
      <c r="U79">
        <f>IF(比較2!$C$7&lt;system!I79,"",system!I79)</f>
        <v>7</v>
      </c>
      <c r="V79" s="3">
        <f t="shared" si="9"/>
        <v>44440</v>
      </c>
      <c r="W79" s="6">
        <f>IF(U79="","",VLOOKUP(U79,system!$A$2:$B$36,2,FALSE))</f>
        <v>1.55E-2</v>
      </c>
      <c r="X79" s="7">
        <f t="shared" si="10"/>
        <v>31570669</v>
      </c>
      <c r="Y79" s="7">
        <f>IF(U79="","",VLOOKUP(U79,system!$L$2:$Q$36,6,FALSE))</f>
        <v>113991</v>
      </c>
      <c r="Z79" s="7">
        <f t="shared" si="11"/>
        <v>40778</v>
      </c>
      <c r="AA79" s="7">
        <f t="shared" si="12"/>
        <v>73213</v>
      </c>
    </row>
    <row r="80" spans="9:28" x14ac:dyDescent="0.2">
      <c r="I80">
        <f t="shared" si="13"/>
        <v>7</v>
      </c>
      <c r="O80" s="3"/>
      <c r="P80" s="6"/>
      <c r="Q80" s="7"/>
      <c r="R80" s="7"/>
      <c r="S80" s="7"/>
      <c r="T80">
        <v>79</v>
      </c>
      <c r="U80">
        <f>IF(比較2!$C$7&lt;system!I80,"",system!I80)</f>
        <v>7</v>
      </c>
      <c r="V80" s="3">
        <f t="shared" si="9"/>
        <v>44470</v>
      </c>
      <c r="W80" s="6">
        <f>IF(U80="","",VLOOKUP(U80,system!$A$2:$B$36,2,FALSE))</f>
        <v>1.55E-2</v>
      </c>
      <c r="X80" s="7">
        <f t="shared" si="10"/>
        <v>31497456</v>
      </c>
      <c r="Y80" s="7">
        <f>IF(U80="","",VLOOKUP(U80,system!$L$2:$Q$36,6,FALSE))</f>
        <v>113991</v>
      </c>
      <c r="Z80" s="7">
        <f t="shared" si="11"/>
        <v>40684</v>
      </c>
      <c r="AA80" s="7">
        <f t="shared" si="12"/>
        <v>73307</v>
      </c>
    </row>
    <row r="81" spans="9:28" x14ac:dyDescent="0.2">
      <c r="I81">
        <f t="shared" si="13"/>
        <v>7</v>
      </c>
      <c r="O81" s="3"/>
      <c r="P81" s="6"/>
      <c r="Q81" s="7"/>
      <c r="R81" s="7"/>
      <c r="S81" s="7"/>
      <c r="T81">
        <v>80</v>
      </c>
      <c r="U81">
        <f>IF(比較2!$C$7&lt;system!I81,"",system!I81)</f>
        <v>7</v>
      </c>
      <c r="V81" s="3">
        <f t="shared" si="9"/>
        <v>44501</v>
      </c>
      <c r="W81" s="6">
        <f>IF(U81="","",VLOOKUP(U81,system!$A$2:$B$36,2,FALSE))</f>
        <v>1.55E-2</v>
      </c>
      <c r="X81" s="7">
        <f t="shared" si="10"/>
        <v>31424149</v>
      </c>
      <c r="Y81" s="7">
        <f>IF(U81="","",VLOOKUP(U81,system!$L$2:$Q$36,6,FALSE))</f>
        <v>113991</v>
      </c>
      <c r="Z81" s="7">
        <f t="shared" si="11"/>
        <v>40589</v>
      </c>
      <c r="AA81" s="7">
        <f t="shared" si="12"/>
        <v>73402</v>
      </c>
    </row>
    <row r="82" spans="9:28" x14ac:dyDescent="0.2">
      <c r="I82">
        <f t="shared" si="13"/>
        <v>7</v>
      </c>
      <c r="O82" s="3"/>
      <c r="P82" s="6"/>
      <c r="Q82" s="7"/>
      <c r="R82" s="7"/>
      <c r="S82" s="7"/>
      <c r="T82">
        <v>81</v>
      </c>
      <c r="U82">
        <f>IF(比較2!$C$7&lt;system!I82,"",system!I82)</f>
        <v>7</v>
      </c>
      <c r="V82" s="3">
        <f t="shared" si="9"/>
        <v>44531</v>
      </c>
      <c r="W82" s="6">
        <f>IF(U82="","",VLOOKUP(U82,system!$A$2:$B$36,2,FALSE))</f>
        <v>1.55E-2</v>
      </c>
      <c r="X82" s="7">
        <f t="shared" si="10"/>
        <v>31350747</v>
      </c>
      <c r="Y82" s="7">
        <f>IF(U82="","",VLOOKUP(U82,system!$L$2:$Q$36,6,FALSE))</f>
        <v>113991</v>
      </c>
      <c r="Z82" s="7">
        <f t="shared" si="11"/>
        <v>40494</v>
      </c>
      <c r="AA82" s="7">
        <f t="shared" si="12"/>
        <v>73497</v>
      </c>
    </row>
    <row r="83" spans="9:28" x14ac:dyDescent="0.2">
      <c r="I83">
        <f t="shared" si="13"/>
        <v>7</v>
      </c>
      <c r="O83" s="3"/>
      <c r="P83" s="6"/>
      <c r="Q83" s="7"/>
      <c r="R83" s="7"/>
      <c r="S83" s="7"/>
      <c r="T83">
        <v>82</v>
      </c>
      <c r="U83">
        <f>IF(比較2!$C$7&lt;system!I83,"",system!I83)</f>
        <v>7</v>
      </c>
      <c r="V83" s="3">
        <f t="shared" si="9"/>
        <v>44562</v>
      </c>
      <c r="W83" s="6">
        <f>IF(U83="","",VLOOKUP(U83,system!$A$2:$B$36,2,FALSE))</f>
        <v>1.55E-2</v>
      </c>
      <c r="X83" s="7">
        <f t="shared" si="10"/>
        <v>31277250</v>
      </c>
      <c r="Y83" s="7">
        <f>IF(U83="","",VLOOKUP(U83,system!$L$2:$Q$36,6,FALSE))</f>
        <v>113991</v>
      </c>
      <c r="Z83" s="7">
        <f t="shared" si="11"/>
        <v>40399</v>
      </c>
      <c r="AA83" s="7">
        <f t="shared" si="12"/>
        <v>73592</v>
      </c>
    </row>
    <row r="84" spans="9:28" x14ac:dyDescent="0.2">
      <c r="I84">
        <f t="shared" si="13"/>
        <v>7</v>
      </c>
      <c r="O84" s="3"/>
      <c r="P84" s="6"/>
      <c r="Q84" s="7"/>
      <c r="R84" s="7"/>
      <c r="S84" s="7"/>
      <c r="T84">
        <v>83</v>
      </c>
      <c r="U84">
        <f>IF(比較2!$C$7&lt;system!I84,"",system!I84)</f>
        <v>7</v>
      </c>
      <c r="V84" s="3">
        <f t="shared" si="9"/>
        <v>44593</v>
      </c>
      <c r="W84" s="6">
        <f>IF(U84="","",VLOOKUP(U84,system!$A$2:$B$36,2,FALSE))</f>
        <v>1.55E-2</v>
      </c>
      <c r="X84" s="7">
        <f t="shared" si="10"/>
        <v>31203658</v>
      </c>
      <c r="Y84" s="7">
        <f>IF(U84="","",VLOOKUP(U84,system!$L$2:$Q$36,6,FALSE))</f>
        <v>113991</v>
      </c>
      <c r="Z84" s="7">
        <f t="shared" si="11"/>
        <v>40304</v>
      </c>
      <c r="AA84" s="7">
        <f t="shared" si="12"/>
        <v>73687</v>
      </c>
    </row>
    <row r="85" spans="9:28" x14ac:dyDescent="0.2">
      <c r="I85">
        <f t="shared" si="13"/>
        <v>7</v>
      </c>
      <c r="O85" s="3"/>
      <c r="P85" s="6"/>
      <c r="Q85" s="7"/>
      <c r="R85" s="7"/>
      <c r="S85" s="7"/>
      <c r="T85">
        <v>84</v>
      </c>
      <c r="U85">
        <f>IF(比較2!$C$7&lt;system!I85,"",system!I85)</f>
        <v>7</v>
      </c>
      <c r="V85" s="3">
        <f t="shared" si="9"/>
        <v>44621</v>
      </c>
      <c r="W85" s="6">
        <f>IF(U85="","",VLOOKUP(U85,system!$A$2:$B$36,2,FALSE))</f>
        <v>1.55E-2</v>
      </c>
      <c r="X85" s="7">
        <f t="shared" si="10"/>
        <v>31129971</v>
      </c>
      <c r="Y85" s="7">
        <f>IF(U85="","",VLOOKUP(U85,system!$L$2:$Q$36,6,FALSE))</f>
        <v>113991</v>
      </c>
      <c r="Z85" s="7">
        <f t="shared" si="11"/>
        <v>40209</v>
      </c>
      <c r="AA85" s="7">
        <f t="shared" si="12"/>
        <v>73782</v>
      </c>
    </row>
    <row r="86" spans="9:28" x14ac:dyDescent="0.2">
      <c r="I86">
        <f t="shared" si="13"/>
        <v>8</v>
      </c>
      <c r="M86" s="4"/>
      <c r="O86" s="8"/>
      <c r="P86" s="9"/>
      <c r="Q86" s="10"/>
      <c r="R86" s="10"/>
      <c r="S86" s="10"/>
      <c r="T86" s="4">
        <v>85</v>
      </c>
      <c r="U86">
        <f>IF(比較2!$C$7&lt;system!I86,"",system!I86)</f>
        <v>8</v>
      </c>
      <c r="V86" s="3">
        <f t="shared" si="9"/>
        <v>44652</v>
      </c>
      <c r="W86" s="6">
        <f>IF(U86="","",VLOOKUP(U86,system!$A$2:$B$36,2,FALSE))</f>
        <v>1.55E-2</v>
      </c>
      <c r="X86" s="7">
        <f t="shared" si="10"/>
        <v>31056189</v>
      </c>
      <c r="Y86" s="7">
        <f>IF(U86="","",VLOOKUP(U86,system!$L$2:$Q$36,6,FALSE))</f>
        <v>113991</v>
      </c>
      <c r="Z86" s="7">
        <f t="shared" si="11"/>
        <v>40114</v>
      </c>
      <c r="AA86" s="7">
        <f t="shared" si="12"/>
        <v>73877</v>
      </c>
      <c r="AB86">
        <f>IF(X86="","",ROUND(system!$AJ$5/100*X86,-2))</f>
        <v>169900</v>
      </c>
    </row>
    <row r="87" spans="9:28" x14ac:dyDescent="0.2">
      <c r="I87">
        <f t="shared" si="13"/>
        <v>8</v>
      </c>
      <c r="M87" s="4"/>
      <c r="O87" s="8"/>
      <c r="P87" s="9"/>
      <c r="Q87" s="10"/>
      <c r="R87" s="10"/>
      <c r="S87" s="10"/>
      <c r="T87" s="4">
        <v>86</v>
      </c>
      <c r="U87">
        <f>IF(比較2!$C$7&lt;system!I87,"",system!I87)</f>
        <v>8</v>
      </c>
      <c r="V87" s="3">
        <f t="shared" si="9"/>
        <v>44682</v>
      </c>
      <c r="W87" s="6">
        <f>IF(U87="","",VLOOKUP(U87,system!$A$2:$B$36,2,FALSE))</f>
        <v>1.55E-2</v>
      </c>
      <c r="X87" s="7">
        <f t="shared" si="10"/>
        <v>30982312</v>
      </c>
      <c r="Y87" s="7">
        <f>IF(U87="","",VLOOKUP(U87,system!$L$2:$Q$36,6,FALSE))</f>
        <v>113991</v>
      </c>
      <c r="Z87" s="7">
        <f t="shared" si="11"/>
        <v>40018</v>
      </c>
      <c r="AA87" s="7">
        <f t="shared" si="12"/>
        <v>73973</v>
      </c>
    </row>
    <row r="88" spans="9:28" x14ac:dyDescent="0.2">
      <c r="I88">
        <f t="shared" si="13"/>
        <v>8</v>
      </c>
      <c r="M88" s="4"/>
      <c r="O88" s="8"/>
      <c r="P88" s="9"/>
      <c r="Q88" s="10"/>
      <c r="R88" s="10"/>
      <c r="S88" s="10"/>
      <c r="T88" s="4">
        <v>87</v>
      </c>
      <c r="U88">
        <f>IF(比較2!$C$7&lt;system!I88,"",system!I88)</f>
        <v>8</v>
      </c>
      <c r="V88" s="3">
        <f t="shared" si="9"/>
        <v>44713</v>
      </c>
      <c r="W88" s="6">
        <f>IF(U88="","",VLOOKUP(U88,system!$A$2:$B$36,2,FALSE))</f>
        <v>1.55E-2</v>
      </c>
      <c r="X88" s="7">
        <f t="shared" si="10"/>
        <v>30908339</v>
      </c>
      <c r="Y88" s="7">
        <f>IF(U88="","",VLOOKUP(U88,system!$L$2:$Q$36,6,FALSE))</f>
        <v>113991</v>
      </c>
      <c r="Z88" s="7">
        <f t="shared" si="11"/>
        <v>39923</v>
      </c>
      <c r="AA88" s="7">
        <f t="shared" si="12"/>
        <v>74068</v>
      </c>
    </row>
    <row r="89" spans="9:28" x14ac:dyDescent="0.2">
      <c r="I89">
        <f t="shared" si="13"/>
        <v>8</v>
      </c>
      <c r="M89" s="4"/>
      <c r="O89" s="8"/>
      <c r="P89" s="9"/>
      <c r="Q89" s="10"/>
      <c r="R89" s="10"/>
      <c r="S89" s="10"/>
      <c r="T89" s="4">
        <v>88</v>
      </c>
      <c r="U89">
        <f>IF(比較2!$C$7&lt;system!I89,"",system!I89)</f>
        <v>8</v>
      </c>
      <c r="V89" s="3">
        <f t="shared" si="9"/>
        <v>44743</v>
      </c>
      <c r="W89" s="6">
        <f>IF(U89="","",VLOOKUP(U89,system!$A$2:$B$36,2,FALSE))</f>
        <v>1.55E-2</v>
      </c>
      <c r="X89" s="7">
        <f t="shared" si="10"/>
        <v>30834271</v>
      </c>
      <c r="Y89" s="7">
        <f>IF(U89="","",VLOOKUP(U89,system!$L$2:$Q$36,6,FALSE))</f>
        <v>113991</v>
      </c>
      <c r="Z89" s="7">
        <f t="shared" si="11"/>
        <v>39827</v>
      </c>
      <c r="AA89" s="7">
        <f t="shared" si="12"/>
        <v>74164</v>
      </c>
    </row>
    <row r="90" spans="9:28" x14ac:dyDescent="0.2">
      <c r="I90">
        <f t="shared" si="13"/>
        <v>8</v>
      </c>
      <c r="M90" s="4"/>
      <c r="O90" s="8"/>
      <c r="P90" s="9"/>
      <c r="Q90" s="10"/>
      <c r="R90" s="10"/>
      <c r="S90" s="10"/>
      <c r="T90" s="4">
        <v>89</v>
      </c>
      <c r="U90">
        <f>IF(比較2!$C$7&lt;system!I90,"",system!I90)</f>
        <v>8</v>
      </c>
      <c r="V90" s="3">
        <f t="shared" si="9"/>
        <v>44774</v>
      </c>
      <c r="W90" s="6">
        <f>IF(U90="","",VLOOKUP(U90,system!$A$2:$B$36,2,FALSE))</f>
        <v>1.55E-2</v>
      </c>
      <c r="X90" s="7">
        <f t="shared" si="10"/>
        <v>30760107</v>
      </c>
      <c r="Y90" s="7">
        <f>IF(U90="","",VLOOKUP(U90,system!$L$2:$Q$36,6,FALSE))</f>
        <v>113991</v>
      </c>
      <c r="Z90" s="7">
        <f t="shared" si="11"/>
        <v>39731</v>
      </c>
      <c r="AA90" s="7">
        <f t="shared" si="12"/>
        <v>74260</v>
      </c>
    </row>
    <row r="91" spans="9:28" x14ac:dyDescent="0.2">
      <c r="I91">
        <f t="shared" si="13"/>
        <v>8</v>
      </c>
      <c r="M91" s="4"/>
      <c r="O91" s="8"/>
      <c r="P91" s="9"/>
      <c r="Q91" s="10"/>
      <c r="R91" s="10"/>
      <c r="S91" s="10"/>
      <c r="T91" s="4">
        <v>90</v>
      </c>
      <c r="U91">
        <f>IF(比較2!$C$7&lt;system!I91,"",system!I91)</f>
        <v>8</v>
      </c>
      <c r="V91" s="3">
        <f t="shared" si="9"/>
        <v>44805</v>
      </c>
      <c r="W91" s="6">
        <f>IF(U91="","",VLOOKUP(U91,system!$A$2:$B$36,2,FALSE))</f>
        <v>1.55E-2</v>
      </c>
      <c r="X91" s="7">
        <f t="shared" si="10"/>
        <v>30685847</v>
      </c>
      <c r="Y91" s="7">
        <f>IF(U91="","",VLOOKUP(U91,system!$L$2:$Q$36,6,FALSE))</f>
        <v>113991</v>
      </c>
      <c r="Z91" s="7">
        <f t="shared" si="11"/>
        <v>39635</v>
      </c>
      <c r="AA91" s="7">
        <f t="shared" si="12"/>
        <v>74356</v>
      </c>
    </row>
    <row r="92" spans="9:28" x14ac:dyDescent="0.2">
      <c r="I92">
        <f t="shared" si="13"/>
        <v>8</v>
      </c>
      <c r="M92" s="4"/>
      <c r="O92" s="8"/>
      <c r="P92" s="9"/>
      <c r="Q92" s="10"/>
      <c r="R92" s="10"/>
      <c r="S92" s="10"/>
      <c r="T92" s="4">
        <v>91</v>
      </c>
      <c r="U92">
        <f>IF(比較2!$C$7&lt;system!I92,"",system!I92)</f>
        <v>8</v>
      </c>
      <c r="V92" s="3">
        <f t="shared" si="9"/>
        <v>44835</v>
      </c>
      <c r="W92" s="6">
        <f>IF(U92="","",VLOOKUP(U92,system!$A$2:$B$36,2,FALSE))</f>
        <v>1.55E-2</v>
      </c>
      <c r="X92" s="7">
        <f t="shared" si="10"/>
        <v>30611491</v>
      </c>
      <c r="Y92" s="7">
        <f>IF(U92="","",VLOOKUP(U92,system!$L$2:$Q$36,6,FALSE))</f>
        <v>113991</v>
      </c>
      <c r="Z92" s="7">
        <f t="shared" si="11"/>
        <v>39539</v>
      </c>
      <c r="AA92" s="7">
        <f t="shared" si="12"/>
        <v>74452</v>
      </c>
    </row>
    <row r="93" spans="9:28" x14ac:dyDescent="0.2">
      <c r="I93">
        <f t="shared" si="13"/>
        <v>8</v>
      </c>
      <c r="M93" s="4"/>
      <c r="O93" s="8"/>
      <c r="P93" s="9"/>
      <c r="Q93" s="10"/>
      <c r="R93" s="10"/>
      <c r="S93" s="10"/>
      <c r="T93" s="4">
        <v>92</v>
      </c>
      <c r="U93">
        <f>IF(比較2!$C$7&lt;system!I93,"",system!I93)</f>
        <v>8</v>
      </c>
      <c r="V93" s="3">
        <f t="shared" si="9"/>
        <v>44866</v>
      </c>
      <c r="W93" s="6">
        <f>IF(U93="","",VLOOKUP(U93,system!$A$2:$B$36,2,FALSE))</f>
        <v>1.55E-2</v>
      </c>
      <c r="X93" s="7">
        <f t="shared" si="10"/>
        <v>30537039</v>
      </c>
      <c r="Y93" s="7">
        <f>IF(U93="","",VLOOKUP(U93,system!$L$2:$Q$36,6,FALSE))</f>
        <v>113991</v>
      </c>
      <c r="Z93" s="7">
        <f t="shared" si="11"/>
        <v>39443</v>
      </c>
      <c r="AA93" s="7">
        <f t="shared" si="12"/>
        <v>74548</v>
      </c>
    </row>
    <row r="94" spans="9:28" x14ac:dyDescent="0.2">
      <c r="I94">
        <f t="shared" si="13"/>
        <v>8</v>
      </c>
      <c r="M94" s="4"/>
      <c r="O94" s="8"/>
      <c r="P94" s="9"/>
      <c r="Q94" s="10"/>
      <c r="R94" s="10"/>
      <c r="S94" s="10"/>
      <c r="T94" s="4">
        <v>93</v>
      </c>
      <c r="U94">
        <f>IF(比較2!$C$7&lt;system!I94,"",system!I94)</f>
        <v>8</v>
      </c>
      <c r="V94" s="3">
        <f t="shared" si="9"/>
        <v>44896</v>
      </c>
      <c r="W94" s="6">
        <f>IF(U94="","",VLOOKUP(U94,system!$A$2:$B$36,2,FALSE))</f>
        <v>1.55E-2</v>
      </c>
      <c r="X94" s="7">
        <f t="shared" si="10"/>
        <v>30462491</v>
      </c>
      <c r="Y94" s="7">
        <f>IF(U94="","",VLOOKUP(U94,system!$L$2:$Q$36,6,FALSE))</f>
        <v>113991</v>
      </c>
      <c r="Z94" s="7">
        <f t="shared" si="11"/>
        <v>39347</v>
      </c>
      <c r="AA94" s="7">
        <f t="shared" si="12"/>
        <v>74644</v>
      </c>
    </row>
    <row r="95" spans="9:28" x14ac:dyDescent="0.2">
      <c r="I95">
        <f t="shared" si="13"/>
        <v>8</v>
      </c>
      <c r="M95" s="4"/>
      <c r="O95" s="8"/>
      <c r="P95" s="9"/>
      <c r="Q95" s="10"/>
      <c r="R95" s="10"/>
      <c r="S95" s="10"/>
      <c r="T95" s="4">
        <v>94</v>
      </c>
      <c r="U95">
        <f>IF(比較2!$C$7&lt;system!I95,"",system!I95)</f>
        <v>8</v>
      </c>
      <c r="V95" s="3">
        <f t="shared" si="9"/>
        <v>44927</v>
      </c>
      <c r="W95" s="6">
        <f>IF(U95="","",VLOOKUP(U95,system!$A$2:$B$36,2,FALSE))</f>
        <v>1.55E-2</v>
      </c>
      <c r="X95" s="7">
        <f t="shared" si="10"/>
        <v>30387847</v>
      </c>
      <c r="Y95" s="7">
        <f>IF(U95="","",VLOOKUP(U95,system!$L$2:$Q$36,6,FALSE))</f>
        <v>113991</v>
      </c>
      <c r="Z95" s="7">
        <f t="shared" si="11"/>
        <v>39250</v>
      </c>
      <c r="AA95" s="7">
        <f t="shared" si="12"/>
        <v>74741</v>
      </c>
    </row>
    <row r="96" spans="9:28" x14ac:dyDescent="0.2">
      <c r="I96">
        <f t="shared" si="13"/>
        <v>8</v>
      </c>
      <c r="M96" s="4"/>
      <c r="O96" s="8"/>
      <c r="P96" s="9"/>
      <c r="Q96" s="10"/>
      <c r="R96" s="10"/>
      <c r="S96" s="10"/>
      <c r="T96" s="4">
        <v>95</v>
      </c>
      <c r="U96">
        <f>IF(比較2!$C$7&lt;system!I96,"",system!I96)</f>
        <v>8</v>
      </c>
      <c r="V96" s="3">
        <f t="shared" si="9"/>
        <v>44958</v>
      </c>
      <c r="W96" s="6">
        <f>IF(U96="","",VLOOKUP(U96,system!$A$2:$B$36,2,FALSE))</f>
        <v>1.55E-2</v>
      </c>
      <c r="X96" s="7">
        <f t="shared" si="10"/>
        <v>30313106</v>
      </c>
      <c r="Y96" s="7">
        <f>IF(U96="","",VLOOKUP(U96,system!$L$2:$Q$36,6,FALSE))</f>
        <v>113991</v>
      </c>
      <c r="Z96" s="7">
        <f t="shared" si="11"/>
        <v>39154</v>
      </c>
      <c r="AA96" s="7">
        <f t="shared" si="12"/>
        <v>74837</v>
      </c>
    </row>
    <row r="97" spans="9:28" x14ac:dyDescent="0.2">
      <c r="I97">
        <f t="shared" si="13"/>
        <v>8</v>
      </c>
      <c r="M97" s="4"/>
      <c r="O97" s="8"/>
      <c r="P97" s="9"/>
      <c r="Q97" s="10"/>
      <c r="R97" s="10"/>
      <c r="S97" s="10"/>
      <c r="T97" s="4">
        <v>96</v>
      </c>
      <c r="U97">
        <f>IF(比較2!$C$7&lt;system!I97,"",system!I97)</f>
        <v>8</v>
      </c>
      <c r="V97" s="3">
        <f t="shared" si="9"/>
        <v>44986</v>
      </c>
      <c r="W97" s="6">
        <f>IF(U97="","",VLOOKUP(U97,system!$A$2:$B$36,2,FALSE))</f>
        <v>1.55E-2</v>
      </c>
      <c r="X97" s="7">
        <f t="shared" si="10"/>
        <v>30238269</v>
      </c>
      <c r="Y97" s="7">
        <f>IF(U97="","",VLOOKUP(U97,system!$L$2:$Q$36,6,FALSE))</f>
        <v>113991</v>
      </c>
      <c r="Z97" s="7">
        <f t="shared" si="11"/>
        <v>39057</v>
      </c>
      <c r="AA97" s="7">
        <f t="shared" si="12"/>
        <v>74934</v>
      </c>
    </row>
    <row r="98" spans="9:28" x14ac:dyDescent="0.2">
      <c r="I98">
        <f t="shared" si="13"/>
        <v>9</v>
      </c>
      <c r="O98" s="3"/>
      <c r="P98" s="6"/>
      <c r="Q98" s="7"/>
      <c r="R98" s="7"/>
      <c r="S98" s="7"/>
      <c r="T98">
        <v>97</v>
      </c>
      <c r="U98">
        <f>IF(比較2!$C$7&lt;system!I98,"",system!I98)</f>
        <v>9</v>
      </c>
      <c r="V98" s="3">
        <f t="shared" si="9"/>
        <v>45017</v>
      </c>
      <c r="W98" s="6">
        <f>IF(U98="","",VLOOKUP(U98,system!$A$2:$B$36,2,FALSE))</f>
        <v>1.55E-2</v>
      </c>
      <c r="X98" s="7">
        <f t="shared" si="10"/>
        <v>30163335</v>
      </c>
      <c r="Y98" s="7">
        <f>IF(U98="","",VLOOKUP(U98,system!$L$2:$Q$36,6,FALSE))</f>
        <v>113991</v>
      </c>
      <c r="Z98" s="7">
        <f t="shared" si="11"/>
        <v>38960</v>
      </c>
      <c r="AA98" s="7">
        <f t="shared" si="12"/>
        <v>75031</v>
      </c>
      <c r="AB98">
        <f>IF(X98="","",ROUND(system!$AJ$5/100*X98,-2))</f>
        <v>165000</v>
      </c>
    </row>
    <row r="99" spans="9:28" x14ac:dyDescent="0.2">
      <c r="I99">
        <f t="shared" si="13"/>
        <v>9</v>
      </c>
      <c r="O99" s="3"/>
      <c r="P99" s="6"/>
      <c r="Q99" s="7"/>
      <c r="R99" s="7"/>
      <c r="S99" s="7"/>
      <c r="T99">
        <v>98</v>
      </c>
      <c r="U99">
        <f>IF(比較2!$C$7&lt;system!I99,"",system!I99)</f>
        <v>9</v>
      </c>
      <c r="V99" s="3">
        <f t="shared" si="9"/>
        <v>45047</v>
      </c>
      <c r="W99" s="6">
        <f>IF(U99="","",VLOOKUP(U99,system!$A$2:$B$36,2,FALSE))</f>
        <v>1.55E-2</v>
      </c>
      <c r="X99" s="7">
        <f t="shared" si="10"/>
        <v>30088304</v>
      </c>
      <c r="Y99" s="7">
        <f>IF(U99="","",VLOOKUP(U99,system!$L$2:$Q$36,6,FALSE))</f>
        <v>113991</v>
      </c>
      <c r="Z99" s="7">
        <f t="shared" si="11"/>
        <v>38864</v>
      </c>
      <c r="AA99" s="7">
        <f t="shared" si="12"/>
        <v>75127</v>
      </c>
    </row>
    <row r="100" spans="9:28" x14ac:dyDescent="0.2">
      <c r="I100">
        <f t="shared" si="13"/>
        <v>9</v>
      </c>
      <c r="O100" s="3"/>
      <c r="P100" s="6"/>
      <c r="Q100" s="7"/>
      <c r="R100" s="7"/>
      <c r="S100" s="7"/>
      <c r="T100">
        <v>99</v>
      </c>
      <c r="U100">
        <f>IF(比較2!$C$7&lt;system!I100,"",system!I100)</f>
        <v>9</v>
      </c>
      <c r="V100" s="3">
        <f t="shared" si="9"/>
        <v>45078</v>
      </c>
      <c r="W100" s="6">
        <f>IF(U100="","",VLOOKUP(U100,system!$A$2:$B$36,2,FALSE))</f>
        <v>1.55E-2</v>
      </c>
      <c r="X100" s="7">
        <f t="shared" si="10"/>
        <v>30013177</v>
      </c>
      <c r="Y100" s="7">
        <f>IF(U100="","",VLOOKUP(U100,system!$L$2:$Q$36,6,FALSE))</f>
        <v>113991</v>
      </c>
      <c r="Z100" s="7">
        <f t="shared" si="11"/>
        <v>38767</v>
      </c>
      <c r="AA100" s="7">
        <f t="shared" si="12"/>
        <v>75224</v>
      </c>
    </row>
    <row r="101" spans="9:28" x14ac:dyDescent="0.2">
      <c r="I101">
        <f t="shared" si="13"/>
        <v>9</v>
      </c>
      <c r="O101" s="3"/>
      <c r="P101" s="6"/>
      <c r="Q101" s="7"/>
      <c r="R101" s="7"/>
      <c r="S101" s="7"/>
      <c r="T101">
        <v>100</v>
      </c>
      <c r="U101">
        <f>IF(比較2!$C$7&lt;system!I101,"",system!I101)</f>
        <v>9</v>
      </c>
      <c r="V101" s="3">
        <f t="shared" si="9"/>
        <v>45108</v>
      </c>
      <c r="W101" s="6">
        <f>IF(U101="","",VLOOKUP(U101,system!$A$2:$B$36,2,FALSE))</f>
        <v>1.55E-2</v>
      </c>
      <c r="X101" s="7">
        <f t="shared" si="10"/>
        <v>29937953</v>
      </c>
      <c r="Y101" s="7">
        <f>IF(U101="","",VLOOKUP(U101,system!$L$2:$Q$36,6,FALSE))</f>
        <v>113991</v>
      </c>
      <c r="Z101" s="7">
        <f t="shared" si="11"/>
        <v>38669</v>
      </c>
      <c r="AA101" s="7">
        <f t="shared" si="12"/>
        <v>75322</v>
      </c>
    </row>
    <row r="102" spans="9:28" x14ac:dyDescent="0.2">
      <c r="I102">
        <f t="shared" si="13"/>
        <v>9</v>
      </c>
      <c r="O102" s="3"/>
      <c r="P102" s="6"/>
      <c r="Q102" s="7"/>
      <c r="R102" s="7"/>
      <c r="S102" s="7"/>
      <c r="T102">
        <v>101</v>
      </c>
      <c r="U102">
        <f>IF(比較2!$C$7&lt;system!I102,"",system!I102)</f>
        <v>9</v>
      </c>
      <c r="V102" s="3">
        <f t="shared" si="9"/>
        <v>45139</v>
      </c>
      <c r="W102" s="6">
        <f>IF(U102="","",VLOOKUP(U102,system!$A$2:$B$36,2,FALSE))</f>
        <v>1.55E-2</v>
      </c>
      <c r="X102" s="7">
        <f t="shared" si="10"/>
        <v>29862631</v>
      </c>
      <c r="Y102" s="7">
        <f>IF(U102="","",VLOOKUP(U102,system!$L$2:$Q$36,6,FALSE))</f>
        <v>113991</v>
      </c>
      <c r="Z102" s="7">
        <f t="shared" si="11"/>
        <v>38572</v>
      </c>
      <c r="AA102" s="7">
        <f t="shared" si="12"/>
        <v>75419</v>
      </c>
    </row>
    <row r="103" spans="9:28" x14ac:dyDescent="0.2">
      <c r="I103">
        <f t="shared" si="13"/>
        <v>9</v>
      </c>
      <c r="O103" s="3"/>
      <c r="P103" s="6"/>
      <c r="Q103" s="7"/>
      <c r="R103" s="7"/>
      <c r="S103" s="7"/>
      <c r="T103">
        <v>102</v>
      </c>
      <c r="U103">
        <f>IF(比較2!$C$7&lt;system!I103,"",system!I103)</f>
        <v>9</v>
      </c>
      <c r="V103" s="3">
        <f t="shared" si="9"/>
        <v>45170</v>
      </c>
      <c r="W103" s="6">
        <f>IF(U103="","",VLOOKUP(U103,system!$A$2:$B$36,2,FALSE))</f>
        <v>1.55E-2</v>
      </c>
      <c r="X103" s="7">
        <f t="shared" si="10"/>
        <v>29787212</v>
      </c>
      <c r="Y103" s="7">
        <f>IF(U103="","",VLOOKUP(U103,system!$L$2:$Q$36,6,FALSE))</f>
        <v>113991</v>
      </c>
      <c r="Z103" s="7">
        <f t="shared" si="11"/>
        <v>38475</v>
      </c>
      <c r="AA103" s="7">
        <f t="shared" si="12"/>
        <v>75516</v>
      </c>
    </row>
    <row r="104" spans="9:28" x14ac:dyDescent="0.2">
      <c r="I104">
        <f t="shared" si="13"/>
        <v>9</v>
      </c>
      <c r="O104" s="3"/>
      <c r="P104" s="6"/>
      <c r="Q104" s="7"/>
      <c r="R104" s="7"/>
      <c r="S104" s="7"/>
      <c r="T104">
        <v>103</v>
      </c>
      <c r="U104">
        <f>IF(比較2!$C$7&lt;system!I104,"",system!I104)</f>
        <v>9</v>
      </c>
      <c r="V104" s="3">
        <f t="shared" si="9"/>
        <v>45200</v>
      </c>
      <c r="W104" s="6">
        <f>IF(U104="","",VLOOKUP(U104,system!$A$2:$B$36,2,FALSE))</f>
        <v>1.55E-2</v>
      </c>
      <c r="X104" s="7">
        <f t="shared" si="10"/>
        <v>29711696</v>
      </c>
      <c r="Y104" s="7">
        <f>IF(U104="","",VLOOKUP(U104,system!$L$2:$Q$36,6,FALSE))</f>
        <v>113991</v>
      </c>
      <c r="Z104" s="7">
        <f t="shared" si="11"/>
        <v>38377</v>
      </c>
      <c r="AA104" s="7">
        <f t="shared" si="12"/>
        <v>75614</v>
      </c>
    </row>
    <row r="105" spans="9:28" x14ac:dyDescent="0.2">
      <c r="I105">
        <f t="shared" si="13"/>
        <v>9</v>
      </c>
      <c r="O105" s="3"/>
      <c r="P105" s="6"/>
      <c r="Q105" s="7"/>
      <c r="R105" s="7"/>
      <c r="S105" s="7"/>
      <c r="T105">
        <v>104</v>
      </c>
      <c r="U105">
        <f>IF(比較2!$C$7&lt;system!I105,"",system!I105)</f>
        <v>9</v>
      </c>
      <c r="V105" s="3">
        <f t="shared" si="9"/>
        <v>45231</v>
      </c>
      <c r="W105" s="6">
        <f>IF(U105="","",VLOOKUP(U105,system!$A$2:$B$36,2,FALSE))</f>
        <v>1.55E-2</v>
      </c>
      <c r="X105" s="7">
        <f t="shared" si="10"/>
        <v>29636082</v>
      </c>
      <c r="Y105" s="7">
        <f>IF(U105="","",VLOOKUP(U105,system!$L$2:$Q$36,6,FALSE))</f>
        <v>113991</v>
      </c>
      <c r="Z105" s="7">
        <f t="shared" si="11"/>
        <v>38279</v>
      </c>
      <c r="AA105" s="7">
        <f t="shared" si="12"/>
        <v>75712</v>
      </c>
    </row>
    <row r="106" spans="9:28" x14ac:dyDescent="0.2">
      <c r="I106">
        <f t="shared" si="13"/>
        <v>9</v>
      </c>
      <c r="O106" s="3"/>
      <c r="P106" s="6"/>
      <c r="Q106" s="7"/>
      <c r="R106" s="7"/>
      <c r="S106" s="7"/>
      <c r="T106">
        <v>105</v>
      </c>
      <c r="U106">
        <f>IF(比較2!$C$7&lt;system!I106,"",system!I106)</f>
        <v>9</v>
      </c>
      <c r="V106" s="3">
        <f t="shared" si="9"/>
        <v>45261</v>
      </c>
      <c r="W106" s="6">
        <f>IF(U106="","",VLOOKUP(U106,system!$A$2:$B$36,2,FALSE))</f>
        <v>1.55E-2</v>
      </c>
      <c r="X106" s="7">
        <f t="shared" si="10"/>
        <v>29560370</v>
      </c>
      <c r="Y106" s="7">
        <f>IF(U106="","",VLOOKUP(U106,system!$L$2:$Q$36,6,FALSE))</f>
        <v>113991</v>
      </c>
      <c r="Z106" s="7">
        <f t="shared" si="11"/>
        <v>38182</v>
      </c>
      <c r="AA106" s="7">
        <f t="shared" si="12"/>
        <v>75809</v>
      </c>
    </row>
    <row r="107" spans="9:28" x14ac:dyDescent="0.2">
      <c r="I107">
        <f t="shared" si="13"/>
        <v>9</v>
      </c>
      <c r="O107" s="3"/>
      <c r="P107" s="6"/>
      <c r="Q107" s="7"/>
      <c r="R107" s="7"/>
      <c r="S107" s="7"/>
      <c r="T107">
        <v>106</v>
      </c>
      <c r="U107">
        <f>IF(比較2!$C$7&lt;system!I107,"",system!I107)</f>
        <v>9</v>
      </c>
      <c r="V107" s="3">
        <f t="shared" si="9"/>
        <v>45292</v>
      </c>
      <c r="W107" s="6">
        <f>IF(U107="","",VLOOKUP(U107,system!$A$2:$B$36,2,FALSE))</f>
        <v>1.55E-2</v>
      </c>
      <c r="X107" s="7">
        <f t="shared" si="10"/>
        <v>29484561</v>
      </c>
      <c r="Y107" s="7">
        <f>IF(U107="","",VLOOKUP(U107,system!$L$2:$Q$36,6,FALSE))</f>
        <v>113991</v>
      </c>
      <c r="Z107" s="7">
        <f t="shared" si="11"/>
        <v>38084</v>
      </c>
      <c r="AA107" s="7">
        <f t="shared" si="12"/>
        <v>75907</v>
      </c>
    </row>
    <row r="108" spans="9:28" x14ac:dyDescent="0.2">
      <c r="I108">
        <f t="shared" si="13"/>
        <v>9</v>
      </c>
      <c r="O108" s="3"/>
      <c r="P108" s="6"/>
      <c r="Q108" s="7"/>
      <c r="R108" s="7"/>
      <c r="S108" s="7"/>
      <c r="T108">
        <v>107</v>
      </c>
      <c r="U108">
        <f>IF(比較2!$C$7&lt;system!I108,"",system!I108)</f>
        <v>9</v>
      </c>
      <c r="V108" s="3">
        <f t="shared" si="9"/>
        <v>45323</v>
      </c>
      <c r="W108" s="6">
        <f>IF(U108="","",VLOOKUP(U108,system!$A$2:$B$36,2,FALSE))</f>
        <v>1.55E-2</v>
      </c>
      <c r="X108" s="7">
        <f t="shared" si="10"/>
        <v>29408654</v>
      </c>
      <c r="Y108" s="7">
        <f>IF(U108="","",VLOOKUP(U108,system!$L$2:$Q$36,6,FALSE))</f>
        <v>113991</v>
      </c>
      <c r="Z108" s="7">
        <f t="shared" si="11"/>
        <v>37986</v>
      </c>
      <c r="AA108" s="7">
        <f t="shared" si="12"/>
        <v>76005</v>
      </c>
    </row>
    <row r="109" spans="9:28" x14ac:dyDescent="0.2">
      <c r="I109">
        <f t="shared" si="13"/>
        <v>9</v>
      </c>
      <c r="O109" s="3"/>
      <c r="P109" s="6"/>
      <c r="Q109" s="7"/>
      <c r="R109" s="7"/>
      <c r="S109" s="7"/>
      <c r="T109">
        <v>108</v>
      </c>
      <c r="U109">
        <f>IF(比較2!$C$7&lt;system!I109,"",system!I109)</f>
        <v>9</v>
      </c>
      <c r="V109" s="3">
        <f t="shared" si="9"/>
        <v>45352</v>
      </c>
      <c r="W109" s="6">
        <f>IF(U109="","",VLOOKUP(U109,system!$A$2:$B$36,2,FALSE))</f>
        <v>1.55E-2</v>
      </c>
      <c r="X109" s="7">
        <f t="shared" si="10"/>
        <v>29332649</v>
      </c>
      <c r="Y109" s="7">
        <f>IF(U109="","",VLOOKUP(U109,system!$L$2:$Q$36,6,FALSE))</f>
        <v>113991</v>
      </c>
      <c r="Z109" s="7">
        <f t="shared" si="11"/>
        <v>37888</v>
      </c>
      <c r="AA109" s="7">
        <f t="shared" si="12"/>
        <v>76103</v>
      </c>
    </row>
    <row r="110" spans="9:28" x14ac:dyDescent="0.2">
      <c r="I110">
        <f t="shared" si="13"/>
        <v>10</v>
      </c>
      <c r="O110" s="3"/>
      <c r="P110" s="6"/>
      <c r="Q110" s="7"/>
      <c r="R110" s="7"/>
      <c r="S110" s="7"/>
      <c r="T110">
        <v>109</v>
      </c>
      <c r="U110">
        <f>IF(比較2!$C$7&lt;system!I110,"",system!I110)</f>
        <v>10</v>
      </c>
      <c r="V110" s="3">
        <f t="shared" si="9"/>
        <v>45383</v>
      </c>
      <c r="W110" s="6">
        <f>IF(U110="","",VLOOKUP(U110,system!$A$2:$B$36,2,FALSE))</f>
        <v>1.55E-2</v>
      </c>
      <c r="X110" s="7">
        <f t="shared" si="10"/>
        <v>29256546</v>
      </c>
      <c r="Y110" s="7">
        <f>IF(U110="","",VLOOKUP(U110,system!$L$2:$Q$36,6,FALSE))</f>
        <v>113991</v>
      </c>
      <c r="Z110" s="7">
        <f t="shared" si="11"/>
        <v>37789</v>
      </c>
      <c r="AA110" s="7">
        <f t="shared" si="12"/>
        <v>76202</v>
      </c>
      <c r="AB110">
        <f>IF(X110="","",ROUND(system!$AJ$5/100*X110,-2))</f>
        <v>160000</v>
      </c>
    </row>
    <row r="111" spans="9:28" x14ac:dyDescent="0.2">
      <c r="I111">
        <f t="shared" si="13"/>
        <v>10</v>
      </c>
      <c r="O111" s="3"/>
      <c r="P111" s="6"/>
      <c r="Q111" s="7"/>
      <c r="R111" s="7"/>
      <c r="S111" s="7"/>
      <c r="T111">
        <v>110</v>
      </c>
      <c r="U111">
        <f>IF(比較2!$C$7&lt;system!I111,"",system!I111)</f>
        <v>10</v>
      </c>
      <c r="V111" s="3">
        <f t="shared" si="9"/>
        <v>45413</v>
      </c>
      <c r="W111" s="6">
        <f>IF(U111="","",VLOOKUP(U111,system!$A$2:$B$36,2,FALSE))</f>
        <v>1.55E-2</v>
      </c>
      <c r="X111" s="7">
        <f t="shared" si="10"/>
        <v>29180344</v>
      </c>
      <c r="Y111" s="7">
        <f>IF(U111="","",VLOOKUP(U111,system!$L$2:$Q$36,6,FALSE))</f>
        <v>113991</v>
      </c>
      <c r="Z111" s="7">
        <f t="shared" si="11"/>
        <v>37691</v>
      </c>
      <c r="AA111" s="7">
        <f t="shared" si="12"/>
        <v>76300</v>
      </c>
    </row>
    <row r="112" spans="9:28" x14ac:dyDescent="0.2">
      <c r="I112">
        <f t="shared" si="13"/>
        <v>10</v>
      </c>
      <c r="O112" s="3"/>
      <c r="P112" s="6"/>
      <c r="Q112" s="7"/>
      <c r="R112" s="7"/>
      <c r="S112" s="7"/>
      <c r="T112">
        <v>111</v>
      </c>
      <c r="U112">
        <f>IF(比較2!$C$7&lt;system!I112,"",system!I112)</f>
        <v>10</v>
      </c>
      <c r="V112" s="3">
        <f t="shared" si="9"/>
        <v>45444</v>
      </c>
      <c r="W112" s="6">
        <f>IF(U112="","",VLOOKUP(U112,system!$A$2:$B$36,2,FALSE))</f>
        <v>1.55E-2</v>
      </c>
      <c r="X112" s="7">
        <f t="shared" si="10"/>
        <v>29104044</v>
      </c>
      <c r="Y112" s="7">
        <f>IF(U112="","",VLOOKUP(U112,system!$L$2:$Q$36,6,FALSE))</f>
        <v>113991</v>
      </c>
      <c r="Z112" s="7">
        <f t="shared" si="11"/>
        <v>37592</v>
      </c>
      <c r="AA112" s="7">
        <f t="shared" si="12"/>
        <v>76399</v>
      </c>
    </row>
    <row r="113" spans="9:28" x14ac:dyDescent="0.2">
      <c r="I113">
        <f t="shared" si="13"/>
        <v>10</v>
      </c>
      <c r="O113" s="3"/>
      <c r="P113" s="6"/>
      <c r="Q113" s="7"/>
      <c r="R113" s="7"/>
      <c r="S113" s="7"/>
      <c r="T113">
        <v>112</v>
      </c>
      <c r="U113">
        <f>IF(比較2!$C$7&lt;system!I113,"",system!I113)</f>
        <v>10</v>
      </c>
      <c r="V113" s="3">
        <f t="shared" si="9"/>
        <v>45474</v>
      </c>
      <c r="W113" s="6">
        <f>IF(U113="","",VLOOKUP(U113,system!$A$2:$B$36,2,FALSE))</f>
        <v>1.55E-2</v>
      </c>
      <c r="X113" s="7">
        <f t="shared" si="10"/>
        <v>29027645</v>
      </c>
      <c r="Y113" s="7">
        <f>IF(U113="","",VLOOKUP(U113,system!$L$2:$Q$36,6,FALSE))</f>
        <v>113991</v>
      </c>
      <c r="Z113" s="7">
        <f t="shared" si="11"/>
        <v>37494</v>
      </c>
      <c r="AA113" s="7">
        <f t="shared" si="12"/>
        <v>76497</v>
      </c>
    </row>
    <row r="114" spans="9:28" x14ac:dyDescent="0.2">
      <c r="I114">
        <f t="shared" si="13"/>
        <v>10</v>
      </c>
      <c r="O114" s="3"/>
      <c r="P114" s="6"/>
      <c r="Q114" s="7"/>
      <c r="R114" s="7"/>
      <c r="S114" s="7"/>
      <c r="T114">
        <v>113</v>
      </c>
      <c r="U114">
        <f>IF(比較2!$C$7&lt;system!I114,"",system!I114)</f>
        <v>10</v>
      </c>
      <c r="V114" s="3">
        <f t="shared" si="9"/>
        <v>45505</v>
      </c>
      <c r="W114" s="6">
        <f>IF(U114="","",VLOOKUP(U114,system!$A$2:$B$36,2,FALSE))</f>
        <v>1.55E-2</v>
      </c>
      <c r="X114" s="7">
        <f t="shared" si="10"/>
        <v>28951148</v>
      </c>
      <c r="Y114" s="7">
        <f>IF(U114="","",VLOOKUP(U114,system!$L$2:$Q$36,6,FALSE))</f>
        <v>113991</v>
      </c>
      <c r="Z114" s="7">
        <f t="shared" si="11"/>
        <v>37395</v>
      </c>
      <c r="AA114" s="7">
        <f t="shared" si="12"/>
        <v>76596</v>
      </c>
    </row>
    <row r="115" spans="9:28" x14ac:dyDescent="0.2">
      <c r="I115">
        <f t="shared" si="13"/>
        <v>10</v>
      </c>
      <c r="O115" s="3"/>
      <c r="P115" s="6"/>
      <c r="Q115" s="7"/>
      <c r="R115" s="7"/>
      <c r="S115" s="7"/>
      <c r="T115">
        <v>114</v>
      </c>
      <c r="U115">
        <f>IF(比較2!$C$7&lt;system!I115,"",system!I115)</f>
        <v>10</v>
      </c>
      <c r="V115" s="3">
        <f t="shared" si="9"/>
        <v>45536</v>
      </c>
      <c r="W115" s="6">
        <f>IF(U115="","",VLOOKUP(U115,system!$A$2:$B$36,2,FALSE))</f>
        <v>1.55E-2</v>
      </c>
      <c r="X115" s="7">
        <f t="shared" si="10"/>
        <v>28874552</v>
      </c>
      <c r="Y115" s="7">
        <f>IF(U115="","",VLOOKUP(U115,system!$L$2:$Q$36,6,FALSE))</f>
        <v>113991</v>
      </c>
      <c r="Z115" s="7">
        <f t="shared" si="11"/>
        <v>37296</v>
      </c>
      <c r="AA115" s="7">
        <f t="shared" si="12"/>
        <v>76695</v>
      </c>
    </row>
    <row r="116" spans="9:28" x14ac:dyDescent="0.2">
      <c r="I116">
        <f t="shared" si="13"/>
        <v>10</v>
      </c>
      <c r="O116" s="3"/>
      <c r="P116" s="6"/>
      <c r="Q116" s="7"/>
      <c r="R116" s="7"/>
      <c r="S116" s="7"/>
      <c r="T116">
        <v>115</v>
      </c>
      <c r="U116">
        <f>IF(比較2!$C$7&lt;system!I116,"",system!I116)</f>
        <v>10</v>
      </c>
      <c r="V116" s="3">
        <f t="shared" si="9"/>
        <v>45566</v>
      </c>
      <c r="W116" s="6">
        <f>IF(U116="","",VLOOKUP(U116,system!$A$2:$B$36,2,FALSE))</f>
        <v>1.55E-2</v>
      </c>
      <c r="X116" s="7">
        <f t="shared" si="10"/>
        <v>28797857</v>
      </c>
      <c r="Y116" s="7">
        <f>IF(U116="","",VLOOKUP(U116,system!$L$2:$Q$36,6,FALSE))</f>
        <v>113991</v>
      </c>
      <c r="Z116" s="7">
        <f t="shared" si="11"/>
        <v>37197</v>
      </c>
      <c r="AA116" s="7">
        <f t="shared" si="12"/>
        <v>76794</v>
      </c>
    </row>
    <row r="117" spans="9:28" x14ac:dyDescent="0.2">
      <c r="I117">
        <f t="shared" si="13"/>
        <v>10</v>
      </c>
      <c r="O117" s="3"/>
      <c r="P117" s="6"/>
      <c r="Q117" s="7"/>
      <c r="R117" s="7"/>
      <c r="S117" s="7"/>
      <c r="T117">
        <v>116</v>
      </c>
      <c r="U117">
        <f>IF(比較2!$C$7&lt;system!I117,"",system!I117)</f>
        <v>10</v>
      </c>
      <c r="V117" s="3">
        <f t="shared" si="9"/>
        <v>45597</v>
      </c>
      <c r="W117" s="6">
        <f>IF(U117="","",VLOOKUP(U117,system!$A$2:$B$36,2,FALSE))</f>
        <v>1.55E-2</v>
      </c>
      <c r="X117" s="7">
        <f t="shared" si="10"/>
        <v>28721063</v>
      </c>
      <c r="Y117" s="7">
        <f>IF(U117="","",VLOOKUP(U117,system!$L$2:$Q$36,6,FALSE))</f>
        <v>113991</v>
      </c>
      <c r="Z117" s="7">
        <f t="shared" si="11"/>
        <v>37098</v>
      </c>
      <c r="AA117" s="7">
        <f t="shared" si="12"/>
        <v>76893</v>
      </c>
    </row>
    <row r="118" spans="9:28" x14ac:dyDescent="0.2">
      <c r="I118">
        <f t="shared" si="13"/>
        <v>10</v>
      </c>
      <c r="O118" s="3"/>
      <c r="P118" s="6"/>
      <c r="Q118" s="7"/>
      <c r="R118" s="7"/>
      <c r="S118" s="7"/>
      <c r="T118">
        <v>117</v>
      </c>
      <c r="U118">
        <f>IF(比較2!$C$7&lt;system!I118,"",system!I118)</f>
        <v>10</v>
      </c>
      <c r="V118" s="3">
        <f t="shared" si="9"/>
        <v>45627</v>
      </c>
      <c r="W118" s="6">
        <f>IF(U118="","",VLOOKUP(U118,system!$A$2:$B$36,2,FALSE))</f>
        <v>1.55E-2</v>
      </c>
      <c r="X118" s="7">
        <f t="shared" si="10"/>
        <v>28644170</v>
      </c>
      <c r="Y118" s="7">
        <f>IF(U118="","",VLOOKUP(U118,system!$L$2:$Q$36,6,FALSE))</f>
        <v>113991</v>
      </c>
      <c r="Z118" s="7">
        <f t="shared" si="11"/>
        <v>36998</v>
      </c>
      <c r="AA118" s="7">
        <f t="shared" si="12"/>
        <v>76993</v>
      </c>
    </row>
    <row r="119" spans="9:28" x14ac:dyDescent="0.2">
      <c r="I119">
        <f t="shared" si="13"/>
        <v>10</v>
      </c>
      <c r="O119" s="3"/>
      <c r="P119" s="6"/>
      <c r="Q119" s="7"/>
      <c r="R119" s="7"/>
      <c r="S119" s="7"/>
      <c r="T119">
        <v>118</v>
      </c>
      <c r="U119">
        <f>IF(比較2!$C$7&lt;system!I119,"",system!I119)</f>
        <v>10</v>
      </c>
      <c r="V119" s="3">
        <f t="shared" si="9"/>
        <v>45658</v>
      </c>
      <c r="W119" s="6">
        <f>IF(U119="","",VLOOKUP(U119,system!$A$2:$B$36,2,FALSE))</f>
        <v>1.55E-2</v>
      </c>
      <c r="X119" s="7">
        <f t="shared" si="10"/>
        <v>28567177</v>
      </c>
      <c r="Y119" s="7">
        <f>IF(U119="","",VLOOKUP(U119,system!$L$2:$Q$36,6,FALSE))</f>
        <v>113991</v>
      </c>
      <c r="Z119" s="7">
        <f t="shared" si="11"/>
        <v>36899</v>
      </c>
      <c r="AA119" s="7">
        <f t="shared" si="12"/>
        <v>77092</v>
      </c>
    </row>
    <row r="120" spans="9:28" x14ac:dyDescent="0.2">
      <c r="I120">
        <f t="shared" si="13"/>
        <v>10</v>
      </c>
      <c r="O120" s="3"/>
      <c r="P120" s="6"/>
      <c r="Q120" s="7"/>
      <c r="R120" s="7"/>
      <c r="S120" s="7"/>
      <c r="T120">
        <v>119</v>
      </c>
      <c r="U120">
        <f>IF(比較2!$C$7&lt;system!I120,"",system!I120)</f>
        <v>10</v>
      </c>
      <c r="V120" s="3">
        <f t="shared" si="9"/>
        <v>45689</v>
      </c>
      <c r="W120" s="6">
        <f>IF(U120="","",VLOOKUP(U120,system!$A$2:$B$36,2,FALSE))</f>
        <v>1.55E-2</v>
      </c>
      <c r="X120" s="7">
        <f t="shared" si="10"/>
        <v>28490085</v>
      </c>
      <c r="Y120" s="7">
        <f>IF(U120="","",VLOOKUP(U120,system!$L$2:$Q$36,6,FALSE))</f>
        <v>113991</v>
      </c>
      <c r="Z120" s="7">
        <f t="shared" si="11"/>
        <v>36799</v>
      </c>
      <c r="AA120" s="7">
        <f t="shared" si="12"/>
        <v>77192</v>
      </c>
    </row>
    <row r="121" spans="9:28" x14ac:dyDescent="0.2">
      <c r="I121">
        <f t="shared" si="13"/>
        <v>10</v>
      </c>
      <c r="O121" s="3"/>
      <c r="P121" s="6"/>
      <c r="Q121" s="7"/>
      <c r="R121" s="7"/>
      <c r="S121" s="7"/>
      <c r="T121">
        <v>120</v>
      </c>
      <c r="U121">
        <f>IF(比較2!$C$7&lt;system!I121,"",system!I121)</f>
        <v>10</v>
      </c>
      <c r="V121" s="3">
        <f t="shared" si="9"/>
        <v>45717</v>
      </c>
      <c r="W121" s="6">
        <f>IF(U121="","",VLOOKUP(U121,system!$A$2:$B$36,2,FALSE))</f>
        <v>1.55E-2</v>
      </c>
      <c r="X121" s="7">
        <f t="shared" si="10"/>
        <v>28412893</v>
      </c>
      <c r="Y121" s="7">
        <f>IF(U121="","",VLOOKUP(U121,system!$L$2:$Q$36,6,FALSE))</f>
        <v>113991</v>
      </c>
      <c r="Z121" s="7">
        <f t="shared" si="11"/>
        <v>36699</v>
      </c>
      <c r="AA121" s="7">
        <f t="shared" si="12"/>
        <v>77292</v>
      </c>
    </row>
    <row r="122" spans="9:28" x14ac:dyDescent="0.2">
      <c r="I122">
        <f t="shared" si="13"/>
        <v>11</v>
      </c>
      <c r="O122" s="3"/>
      <c r="P122" s="6"/>
      <c r="Q122" s="7"/>
      <c r="R122" s="7"/>
      <c r="S122" s="7"/>
      <c r="T122">
        <v>121</v>
      </c>
      <c r="U122">
        <f>IF(比較2!$C$7&lt;system!I122,"",system!I122)</f>
        <v>11</v>
      </c>
      <c r="V122" s="3">
        <f t="shared" si="9"/>
        <v>45748</v>
      </c>
      <c r="W122" s="6">
        <f>IF(U122="","",VLOOKUP(U122,system!$A$2:$B$36,2,FALSE))</f>
        <v>1.55E-2</v>
      </c>
      <c r="X122" s="7">
        <f t="shared" si="10"/>
        <v>28335601</v>
      </c>
      <c r="Y122" s="7">
        <f>IF(U122="","",VLOOKUP(U122,system!$L$2:$Q$36,6,FALSE))</f>
        <v>113991</v>
      </c>
      <c r="Z122" s="7">
        <f t="shared" si="11"/>
        <v>36600</v>
      </c>
      <c r="AA122" s="7">
        <f t="shared" si="12"/>
        <v>77391</v>
      </c>
      <c r="AB122">
        <f>IF(X122="","",ROUND(system!$AJ$5/100*X122,-2))</f>
        <v>155000</v>
      </c>
    </row>
    <row r="123" spans="9:28" x14ac:dyDescent="0.2">
      <c r="I123">
        <f t="shared" si="13"/>
        <v>11</v>
      </c>
      <c r="O123" s="3"/>
      <c r="P123" s="6"/>
      <c r="Q123" s="7"/>
      <c r="R123" s="7"/>
      <c r="S123" s="7"/>
      <c r="T123">
        <v>122</v>
      </c>
      <c r="U123">
        <f>IF(比較2!$C$7&lt;system!I123,"",system!I123)</f>
        <v>11</v>
      </c>
      <c r="V123" s="3">
        <f t="shared" si="9"/>
        <v>45778</v>
      </c>
      <c r="W123" s="6">
        <f>IF(U123="","",VLOOKUP(U123,system!$A$2:$B$36,2,FALSE))</f>
        <v>1.55E-2</v>
      </c>
      <c r="X123" s="7">
        <f t="shared" si="10"/>
        <v>28258210</v>
      </c>
      <c r="Y123" s="7">
        <f>IF(U123="","",VLOOKUP(U123,system!$L$2:$Q$36,6,FALSE))</f>
        <v>113991</v>
      </c>
      <c r="Z123" s="7">
        <f t="shared" si="11"/>
        <v>36500</v>
      </c>
      <c r="AA123" s="7">
        <f t="shared" si="12"/>
        <v>77491</v>
      </c>
    </row>
    <row r="124" spans="9:28" x14ac:dyDescent="0.2">
      <c r="I124">
        <f t="shared" si="13"/>
        <v>11</v>
      </c>
      <c r="O124" s="3"/>
      <c r="P124" s="6"/>
      <c r="Q124" s="7"/>
      <c r="R124" s="7"/>
      <c r="S124" s="7"/>
      <c r="T124">
        <v>123</v>
      </c>
      <c r="U124">
        <f>IF(比較2!$C$7&lt;system!I124,"",system!I124)</f>
        <v>11</v>
      </c>
      <c r="V124" s="3">
        <f t="shared" si="9"/>
        <v>45809</v>
      </c>
      <c r="W124" s="6">
        <f>IF(U124="","",VLOOKUP(U124,system!$A$2:$B$36,2,FALSE))</f>
        <v>1.55E-2</v>
      </c>
      <c r="X124" s="7">
        <f t="shared" si="10"/>
        <v>28180719</v>
      </c>
      <c r="Y124" s="7">
        <f>IF(U124="","",VLOOKUP(U124,system!$L$2:$Q$36,6,FALSE))</f>
        <v>113991</v>
      </c>
      <c r="Z124" s="7">
        <f t="shared" si="11"/>
        <v>36400</v>
      </c>
      <c r="AA124" s="7">
        <f t="shared" si="12"/>
        <v>77591</v>
      </c>
    </row>
    <row r="125" spans="9:28" x14ac:dyDescent="0.2">
      <c r="I125">
        <f t="shared" si="13"/>
        <v>11</v>
      </c>
      <c r="O125" s="3"/>
      <c r="P125" s="6"/>
      <c r="Q125" s="7"/>
      <c r="R125" s="7"/>
      <c r="S125" s="7"/>
      <c r="T125">
        <v>124</v>
      </c>
      <c r="U125">
        <f>IF(比較2!$C$7&lt;system!I125,"",system!I125)</f>
        <v>11</v>
      </c>
      <c r="V125" s="3">
        <f t="shared" si="9"/>
        <v>45839</v>
      </c>
      <c r="W125" s="6">
        <f>IF(U125="","",VLOOKUP(U125,system!$A$2:$B$36,2,FALSE))</f>
        <v>1.55E-2</v>
      </c>
      <c r="X125" s="7">
        <f t="shared" si="10"/>
        <v>28103128</v>
      </c>
      <c r="Y125" s="7">
        <f>IF(U125="","",VLOOKUP(U125,system!$L$2:$Q$36,6,FALSE))</f>
        <v>113991</v>
      </c>
      <c r="Z125" s="7">
        <f t="shared" si="11"/>
        <v>36299</v>
      </c>
      <c r="AA125" s="7">
        <f t="shared" si="12"/>
        <v>77692</v>
      </c>
    </row>
    <row r="126" spans="9:28" x14ac:dyDescent="0.2">
      <c r="I126">
        <f t="shared" si="13"/>
        <v>11</v>
      </c>
      <c r="O126" s="3"/>
      <c r="P126" s="6"/>
      <c r="Q126" s="7"/>
      <c r="R126" s="7"/>
      <c r="S126" s="7"/>
      <c r="T126">
        <v>125</v>
      </c>
      <c r="U126">
        <f>IF(比較2!$C$7&lt;system!I126,"",system!I126)</f>
        <v>11</v>
      </c>
      <c r="V126" s="3">
        <f t="shared" si="9"/>
        <v>45870</v>
      </c>
      <c r="W126" s="6">
        <f>IF(U126="","",VLOOKUP(U126,system!$A$2:$B$36,2,FALSE))</f>
        <v>1.55E-2</v>
      </c>
      <c r="X126" s="7">
        <f t="shared" si="10"/>
        <v>28025436</v>
      </c>
      <c r="Y126" s="7">
        <f>IF(U126="","",VLOOKUP(U126,system!$L$2:$Q$36,6,FALSE))</f>
        <v>113991</v>
      </c>
      <c r="Z126" s="7">
        <f t="shared" si="11"/>
        <v>36199</v>
      </c>
      <c r="AA126" s="7">
        <f t="shared" si="12"/>
        <v>77792</v>
      </c>
    </row>
    <row r="127" spans="9:28" x14ac:dyDescent="0.2">
      <c r="I127">
        <f t="shared" si="13"/>
        <v>11</v>
      </c>
      <c r="O127" s="3"/>
      <c r="P127" s="6"/>
      <c r="Q127" s="7"/>
      <c r="R127" s="7"/>
      <c r="S127" s="7"/>
      <c r="T127">
        <v>126</v>
      </c>
      <c r="U127">
        <f>IF(比較2!$C$7&lt;system!I127,"",system!I127)</f>
        <v>11</v>
      </c>
      <c r="V127" s="3">
        <f t="shared" si="9"/>
        <v>45901</v>
      </c>
      <c r="W127" s="6">
        <f>IF(U127="","",VLOOKUP(U127,system!$A$2:$B$36,2,FALSE))</f>
        <v>1.55E-2</v>
      </c>
      <c r="X127" s="7">
        <f t="shared" si="10"/>
        <v>27947644</v>
      </c>
      <c r="Y127" s="7">
        <f>IF(U127="","",VLOOKUP(U127,system!$L$2:$Q$36,6,FALSE))</f>
        <v>113991</v>
      </c>
      <c r="Z127" s="7">
        <f t="shared" si="11"/>
        <v>36099</v>
      </c>
      <c r="AA127" s="7">
        <f t="shared" si="12"/>
        <v>77892</v>
      </c>
    </row>
    <row r="128" spans="9:28" x14ac:dyDescent="0.2">
      <c r="I128">
        <f t="shared" si="13"/>
        <v>11</v>
      </c>
      <c r="O128" s="3"/>
      <c r="P128" s="6"/>
      <c r="Q128" s="7"/>
      <c r="R128" s="7"/>
      <c r="S128" s="7"/>
      <c r="T128">
        <v>127</v>
      </c>
      <c r="U128">
        <f>IF(比較2!$C$7&lt;system!I128,"",system!I128)</f>
        <v>11</v>
      </c>
      <c r="V128" s="3">
        <f t="shared" si="9"/>
        <v>45931</v>
      </c>
      <c r="W128" s="6">
        <f>IF(U128="","",VLOOKUP(U128,system!$A$2:$B$36,2,FALSE))</f>
        <v>1.55E-2</v>
      </c>
      <c r="X128" s="7">
        <f t="shared" si="10"/>
        <v>27869752</v>
      </c>
      <c r="Y128" s="7">
        <f>IF(U128="","",VLOOKUP(U128,system!$L$2:$Q$36,6,FALSE))</f>
        <v>113991</v>
      </c>
      <c r="Z128" s="7">
        <f t="shared" si="11"/>
        <v>35998</v>
      </c>
      <c r="AA128" s="7">
        <f t="shared" si="12"/>
        <v>77993</v>
      </c>
    </row>
    <row r="129" spans="9:28" x14ac:dyDescent="0.2">
      <c r="I129">
        <f t="shared" si="13"/>
        <v>11</v>
      </c>
      <c r="O129" s="3"/>
      <c r="P129" s="6"/>
      <c r="Q129" s="7"/>
      <c r="R129" s="7"/>
      <c r="S129" s="7"/>
      <c r="T129">
        <v>128</v>
      </c>
      <c r="U129">
        <f>IF(比較2!$C$7&lt;system!I129,"",system!I129)</f>
        <v>11</v>
      </c>
      <c r="V129" s="3">
        <f t="shared" si="9"/>
        <v>45962</v>
      </c>
      <c r="W129" s="6">
        <f>IF(U129="","",VLOOKUP(U129,system!$A$2:$B$36,2,FALSE))</f>
        <v>1.55E-2</v>
      </c>
      <c r="X129" s="7">
        <f t="shared" si="10"/>
        <v>27791759</v>
      </c>
      <c r="Y129" s="7">
        <f>IF(U129="","",VLOOKUP(U129,system!$L$2:$Q$36,6,FALSE))</f>
        <v>113991</v>
      </c>
      <c r="Z129" s="7">
        <f t="shared" si="11"/>
        <v>35897</v>
      </c>
      <c r="AA129" s="7">
        <f t="shared" si="12"/>
        <v>78094</v>
      </c>
    </row>
    <row r="130" spans="9:28" x14ac:dyDescent="0.2">
      <c r="I130">
        <f t="shared" si="13"/>
        <v>11</v>
      </c>
      <c r="O130" s="3"/>
      <c r="P130" s="6"/>
      <c r="Q130" s="7"/>
      <c r="R130" s="7"/>
      <c r="S130" s="7"/>
      <c r="T130">
        <v>129</v>
      </c>
      <c r="U130">
        <f>IF(比較2!$C$7&lt;system!I130,"",system!I130)</f>
        <v>11</v>
      </c>
      <c r="V130" s="3">
        <f t="shared" si="9"/>
        <v>45992</v>
      </c>
      <c r="W130" s="6">
        <f>IF(U130="","",VLOOKUP(U130,system!$A$2:$B$36,2,FALSE))</f>
        <v>1.55E-2</v>
      </c>
      <c r="X130" s="7">
        <f t="shared" si="10"/>
        <v>27713665</v>
      </c>
      <c r="Y130" s="7">
        <f>IF(U130="","",VLOOKUP(U130,system!$L$2:$Q$36,6,FALSE))</f>
        <v>113991</v>
      </c>
      <c r="Z130" s="7">
        <f t="shared" si="11"/>
        <v>35796</v>
      </c>
      <c r="AA130" s="7">
        <f t="shared" si="12"/>
        <v>78195</v>
      </c>
    </row>
    <row r="131" spans="9:28" x14ac:dyDescent="0.2">
      <c r="I131">
        <f t="shared" si="13"/>
        <v>11</v>
      </c>
      <c r="O131" s="3"/>
      <c r="P131" s="6"/>
      <c r="Q131" s="7"/>
      <c r="R131" s="7"/>
      <c r="S131" s="7"/>
      <c r="T131">
        <v>130</v>
      </c>
      <c r="U131">
        <f>IF(比較2!$C$7&lt;system!I131,"",system!I131)</f>
        <v>11</v>
      </c>
      <c r="V131" s="3">
        <f t="shared" ref="V131:V194" si="14">IF(U131="","",EDATE(V130,1))</f>
        <v>46023</v>
      </c>
      <c r="W131" s="6">
        <f>IF(U131="","",VLOOKUP(U131,system!$A$2:$B$36,2,FALSE))</f>
        <v>1.55E-2</v>
      </c>
      <c r="X131" s="7">
        <f t="shared" si="10"/>
        <v>27635470</v>
      </c>
      <c r="Y131" s="7">
        <f>IF(U131="","",VLOOKUP(U131,system!$L$2:$Q$36,6,FALSE))</f>
        <v>113991</v>
      </c>
      <c r="Z131" s="7">
        <f t="shared" si="11"/>
        <v>35695</v>
      </c>
      <c r="AA131" s="7">
        <f t="shared" si="12"/>
        <v>78296</v>
      </c>
    </row>
    <row r="132" spans="9:28" x14ac:dyDescent="0.2">
      <c r="I132">
        <f t="shared" si="13"/>
        <v>11</v>
      </c>
      <c r="O132" s="3"/>
      <c r="P132" s="6"/>
      <c r="Q132" s="7"/>
      <c r="R132" s="7"/>
      <c r="S132" s="7"/>
      <c r="T132">
        <v>131</v>
      </c>
      <c r="U132">
        <f>IF(比較2!$C$7&lt;system!I132,"",system!I132)</f>
        <v>11</v>
      </c>
      <c r="V132" s="3">
        <f t="shared" si="14"/>
        <v>46054</v>
      </c>
      <c r="W132" s="6">
        <f>IF(U132="","",VLOOKUP(U132,system!$A$2:$B$36,2,FALSE))</f>
        <v>1.55E-2</v>
      </c>
      <c r="X132" s="7">
        <f t="shared" ref="X132:X195" si="15">IF(U132="","",ROUNDDOWN(X131-AA131,0))</f>
        <v>27557174</v>
      </c>
      <c r="Y132" s="7">
        <f>IF(U132="","",VLOOKUP(U132,system!$L$2:$Q$36,6,FALSE))</f>
        <v>113991</v>
      </c>
      <c r="Z132" s="7">
        <f t="shared" ref="Z132:Z195" si="16">IF(U132="","",ROUNDDOWN(X132*W132/12,0))</f>
        <v>35594</v>
      </c>
      <c r="AA132" s="7">
        <f t="shared" ref="AA132:AA195" si="17">IF(U132="","",ROUNDDOWN(Y132-Z132,0))</f>
        <v>78397</v>
      </c>
    </row>
    <row r="133" spans="9:28" x14ac:dyDescent="0.2">
      <c r="I133">
        <f t="shared" si="13"/>
        <v>11</v>
      </c>
      <c r="O133" s="3"/>
      <c r="P133" s="6"/>
      <c r="Q133" s="7"/>
      <c r="R133" s="7"/>
      <c r="S133" s="7"/>
      <c r="T133">
        <v>132</v>
      </c>
      <c r="U133">
        <f>IF(比較2!$C$7&lt;system!I133,"",system!I133)</f>
        <v>11</v>
      </c>
      <c r="V133" s="3">
        <f t="shared" si="14"/>
        <v>46082</v>
      </c>
      <c r="W133" s="6">
        <f>IF(U133="","",VLOOKUP(U133,system!$A$2:$B$36,2,FALSE))</f>
        <v>1.55E-2</v>
      </c>
      <c r="X133" s="7">
        <f t="shared" si="15"/>
        <v>27478777</v>
      </c>
      <c r="Y133" s="7">
        <f>IF(U133="","",VLOOKUP(U133,system!$L$2:$Q$36,6,FALSE))</f>
        <v>113991</v>
      </c>
      <c r="Z133" s="7">
        <f t="shared" si="16"/>
        <v>35493</v>
      </c>
      <c r="AA133" s="7">
        <f t="shared" si="17"/>
        <v>78498</v>
      </c>
    </row>
    <row r="134" spans="9:28" x14ac:dyDescent="0.2">
      <c r="I134">
        <f t="shared" si="13"/>
        <v>12</v>
      </c>
      <c r="O134" s="3"/>
      <c r="P134" s="6"/>
      <c r="Q134" s="7"/>
      <c r="R134" s="7"/>
      <c r="S134" s="7"/>
      <c r="T134">
        <v>133</v>
      </c>
      <c r="U134">
        <f>IF(比較2!$C$7&lt;system!I134,"",system!I134)</f>
        <v>12</v>
      </c>
      <c r="V134" s="3">
        <f t="shared" si="14"/>
        <v>46113</v>
      </c>
      <c r="W134" s="6">
        <f>IF(U134="","",VLOOKUP(U134,system!$A$2:$B$36,2,FALSE))</f>
        <v>1.55E-2</v>
      </c>
      <c r="X134" s="7">
        <f t="shared" si="15"/>
        <v>27400279</v>
      </c>
      <c r="Y134" s="7">
        <f>IF(U134="","",VLOOKUP(U134,system!$L$2:$Q$36,6,FALSE))</f>
        <v>113991</v>
      </c>
      <c r="Z134" s="7">
        <f t="shared" si="16"/>
        <v>35392</v>
      </c>
      <c r="AA134" s="7">
        <f t="shared" si="17"/>
        <v>78599</v>
      </c>
      <c r="AB134">
        <f>IF(X134="","",ROUND(system!$AJ$5/100*X134,-2))</f>
        <v>149900</v>
      </c>
    </row>
    <row r="135" spans="9:28" x14ac:dyDescent="0.2">
      <c r="I135">
        <f t="shared" si="13"/>
        <v>12</v>
      </c>
      <c r="O135" s="3"/>
      <c r="P135" s="6"/>
      <c r="Q135" s="7"/>
      <c r="R135" s="7"/>
      <c r="S135" s="7"/>
      <c r="T135">
        <v>134</v>
      </c>
      <c r="U135">
        <f>IF(比較2!$C$7&lt;system!I135,"",system!I135)</f>
        <v>12</v>
      </c>
      <c r="V135" s="3">
        <f t="shared" si="14"/>
        <v>46143</v>
      </c>
      <c r="W135" s="6">
        <f>IF(U135="","",VLOOKUP(U135,system!$A$2:$B$36,2,FALSE))</f>
        <v>1.55E-2</v>
      </c>
      <c r="X135" s="7">
        <f t="shared" si="15"/>
        <v>27321680</v>
      </c>
      <c r="Y135" s="7">
        <f>IF(U135="","",VLOOKUP(U135,system!$L$2:$Q$36,6,FALSE))</f>
        <v>113991</v>
      </c>
      <c r="Z135" s="7">
        <f t="shared" si="16"/>
        <v>35290</v>
      </c>
      <c r="AA135" s="7">
        <f t="shared" si="17"/>
        <v>78701</v>
      </c>
    </row>
    <row r="136" spans="9:28" x14ac:dyDescent="0.2">
      <c r="I136">
        <f t="shared" si="13"/>
        <v>12</v>
      </c>
      <c r="O136" s="3"/>
      <c r="P136" s="6"/>
      <c r="Q136" s="7"/>
      <c r="R136" s="7"/>
      <c r="S136" s="7"/>
      <c r="T136">
        <v>135</v>
      </c>
      <c r="U136">
        <f>IF(比較2!$C$7&lt;system!I136,"",system!I136)</f>
        <v>12</v>
      </c>
      <c r="V136" s="3">
        <f t="shared" si="14"/>
        <v>46174</v>
      </c>
      <c r="W136" s="6">
        <f>IF(U136="","",VLOOKUP(U136,system!$A$2:$B$36,2,FALSE))</f>
        <v>1.55E-2</v>
      </c>
      <c r="X136" s="7">
        <f t="shared" si="15"/>
        <v>27242979</v>
      </c>
      <c r="Y136" s="7">
        <f>IF(U136="","",VLOOKUP(U136,system!$L$2:$Q$36,6,FALSE))</f>
        <v>113991</v>
      </c>
      <c r="Z136" s="7">
        <f t="shared" si="16"/>
        <v>35188</v>
      </c>
      <c r="AA136" s="7">
        <f t="shared" si="17"/>
        <v>78803</v>
      </c>
    </row>
    <row r="137" spans="9:28" x14ac:dyDescent="0.2">
      <c r="I137">
        <f t="shared" si="13"/>
        <v>12</v>
      </c>
      <c r="O137" s="3"/>
      <c r="P137" s="6"/>
      <c r="Q137" s="7"/>
      <c r="R137" s="7"/>
      <c r="S137" s="7"/>
      <c r="T137">
        <v>136</v>
      </c>
      <c r="U137">
        <f>IF(比較2!$C$7&lt;system!I137,"",system!I137)</f>
        <v>12</v>
      </c>
      <c r="V137" s="3">
        <f t="shared" si="14"/>
        <v>46204</v>
      </c>
      <c r="W137" s="6">
        <f>IF(U137="","",VLOOKUP(U137,system!$A$2:$B$36,2,FALSE))</f>
        <v>1.55E-2</v>
      </c>
      <c r="X137" s="7">
        <f t="shared" si="15"/>
        <v>27164176</v>
      </c>
      <c r="Y137" s="7">
        <f>IF(U137="","",VLOOKUP(U137,system!$L$2:$Q$36,6,FALSE))</f>
        <v>113991</v>
      </c>
      <c r="Z137" s="7">
        <f t="shared" si="16"/>
        <v>35087</v>
      </c>
      <c r="AA137" s="7">
        <f t="shared" si="17"/>
        <v>78904</v>
      </c>
    </row>
    <row r="138" spans="9:28" x14ac:dyDescent="0.2">
      <c r="I138">
        <f t="shared" si="13"/>
        <v>12</v>
      </c>
      <c r="O138" s="3"/>
      <c r="P138" s="6"/>
      <c r="Q138" s="7"/>
      <c r="R138" s="7"/>
      <c r="S138" s="7"/>
      <c r="T138">
        <v>137</v>
      </c>
      <c r="U138">
        <f>IF(比較2!$C$7&lt;system!I138,"",system!I138)</f>
        <v>12</v>
      </c>
      <c r="V138" s="3">
        <f t="shared" si="14"/>
        <v>46235</v>
      </c>
      <c r="W138" s="6">
        <f>IF(U138="","",VLOOKUP(U138,system!$A$2:$B$36,2,FALSE))</f>
        <v>1.55E-2</v>
      </c>
      <c r="X138" s="7">
        <f t="shared" si="15"/>
        <v>27085272</v>
      </c>
      <c r="Y138" s="7">
        <f>IF(U138="","",VLOOKUP(U138,system!$L$2:$Q$36,6,FALSE))</f>
        <v>113991</v>
      </c>
      <c r="Z138" s="7">
        <f t="shared" si="16"/>
        <v>34985</v>
      </c>
      <c r="AA138" s="7">
        <f t="shared" si="17"/>
        <v>79006</v>
      </c>
    </row>
    <row r="139" spans="9:28" x14ac:dyDescent="0.2">
      <c r="I139">
        <f t="shared" si="13"/>
        <v>12</v>
      </c>
      <c r="O139" s="3"/>
      <c r="P139" s="6"/>
      <c r="Q139" s="7"/>
      <c r="R139" s="7"/>
      <c r="S139" s="7"/>
      <c r="T139">
        <v>138</v>
      </c>
      <c r="U139">
        <f>IF(比較2!$C$7&lt;system!I139,"",system!I139)</f>
        <v>12</v>
      </c>
      <c r="V139" s="3">
        <f t="shared" si="14"/>
        <v>46266</v>
      </c>
      <c r="W139" s="6">
        <f>IF(U139="","",VLOOKUP(U139,system!$A$2:$B$36,2,FALSE))</f>
        <v>1.55E-2</v>
      </c>
      <c r="X139" s="7">
        <f t="shared" si="15"/>
        <v>27006266</v>
      </c>
      <c r="Y139" s="7">
        <f>IF(U139="","",VLOOKUP(U139,system!$L$2:$Q$36,6,FALSE))</f>
        <v>113991</v>
      </c>
      <c r="Z139" s="7">
        <f t="shared" si="16"/>
        <v>34883</v>
      </c>
      <c r="AA139" s="7">
        <f t="shared" si="17"/>
        <v>79108</v>
      </c>
    </row>
    <row r="140" spans="9:28" x14ac:dyDescent="0.2">
      <c r="I140">
        <f t="shared" si="13"/>
        <v>12</v>
      </c>
      <c r="O140" s="3"/>
      <c r="P140" s="6"/>
      <c r="Q140" s="7"/>
      <c r="R140" s="7"/>
      <c r="S140" s="7"/>
      <c r="T140">
        <v>139</v>
      </c>
      <c r="U140">
        <f>IF(比較2!$C$7&lt;system!I140,"",system!I140)</f>
        <v>12</v>
      </c>
      <c r="V140" s="3">
        <f t="shared" si="14"/>
        <v>46296</v>
      </c>
      <c r="W140" s="6">
        <f>IF(U140="","",VLOOKUP(U140,system!$A$2:$B$36,2,FALSE))</f>
        <v>1.55E-2</v>
      </c>
      <c r="X140" s="7">
        <f t="shared" si="15"/>
        <v>26927158</v>
      </c>
      <c r="Y140" s="7">
        <f>IF(U140="","",VLOOKUP(U140,system!$L$2:$Q$36,6,FALSE))</f>
        <v>113991</v>
      </c>
      <c r="Z140" s="7">
        <f t="shared" si="16"/>
        <v>34780</v>
      </c>
      <c r="AA140" s="7">
        <f t="shared" si="17"/>
        <v>79211</v>
      </c>
    </row>
    <row r="141" spans="9:28" x14ac:dyDescent="0.2">
      <c r="I141">
        <f t="shared" si="13"/>
        <v>12</v>
      </c>
      <c r="O141" s="3"/>
      <c r="P141" s="6"/>
      <c r="Q141" s="7"/>
      <c r="R141" s="7"/>
      <c r="S141" s="7"/>
      <c r="T141">
        <v>140</v>
      </c>
      <c r="U141">
        <f>IF(比較2!$C$7&lt;system!I141,"",system!I141)</f>
        <v>12</v>
      </c>
      <c r="V141" s="3">
        <f t="shared" si="14"/>
        <v>46327</v>
      </c>
      <c r="W141" s="6">
        <f>IF(U141="","",VLOOKUP(U141,system!$A$2:$B$36,2,FALSE))</f>
        <v>1.55E-2</v>
      </c>
      <c r="X141" s="7">
        <f t="shared" si="15"/>
        <v>26847947</v>
      </c>
      <c r="Y141" s="7">
        <f>IF(U141="","",VLOOKUP(U141,system!$L$2:$Q$36,6,FALSE))</f>
        <v>113991</v>
      </c>
      <c r="Z141" s="7">
        <f t="shared" si="16"/>
        <v>34678</v>
      </c>
      <c r="AA141" s="7">
        <f t="shared" si="17"/>
        <v>79313</v>
      </c>
    </row>
    <row r="142" spans="9:28" x14ac:dyDescent="0.2">
      <c r="I142">
        <f t="shared" si="13"/>
        <v>12</v>
      </c>
      <c r="O142" s="3"/>
      <c r="P142" s="6"/>
      <c r="Q142" s="7"/>
      <c r="R142" s="7"/>
      <c r="S142" s="7"/>
      <c r="T142">
        <v>141</v>
      </c>
      <c r="U142">
        <f>IF(比較2!$C$7&lt;system!I142,"",system!I142)</f>
        <v>12</v>
      </c>
      <c r="V142" s="3">
        <f t="shared" si="14"/>
        <v>46357</v>
      </c>
      <c r="W142" s="6">
        <f>IF(U142="","",VLOOKUP(U142,system!$A$2:$B$36,2,FALSE))</f>
        <v>1.55E-2</v>
      </c>
      <c r="X142" s="7">
        <f t="shared" si="15"/>
        <v>26768634</v>
      </c>
      <c r="Y142" s="7">
        <f>IF(U142="","",VLOOKUP(U142,system!$L$2:$Q$36,6,FALSE))</f>
        <v>113991</v>
      </c>
      <c r="Z142" s="7">
        <f t="shared" si="16"/>
        <v>34576</v>
      </c>
      <c r="AA142" s="7">
        <f t="shared" si="17"/>
        <v>79415</v>
      </c>
    </row>
    <row r="143" spans="9:28" x14ac:dyDescent="0.2">
      <c r="I143">
        <f t="shared" ref="I143:I206" si="18">I131+1</f>
        <v>12</v>
      </c>
      <c r="O143" s="3"/>
      <c r="P143" s="6"/>
      <c r="Q143" s="7"/>
      <c r="R143" s="7"/>
      <c r="S143" s="7"/>
      <c r="T143">
        <v>142</v>
      </c>
      <c r="U143">
        <f>IF(比較2!$C$7&lt;system!I143,"",system!I143)</f>
        <v>12</v>
      </c>
      <c r="V143" s="3">
        <f t="shared" si="14"/>
        <v>46388</v>
      </c>
      <c r="W143" s="6">
        <f>IF(U143="","",VLOOKUP(U143,system!$A$2:$B$36,2,FALSE))</f>
        <v>1.55E-2</v>
      </c>
      <c r="X143" s="7">
        <f t="shared" si="15"/>
        <v>26689219</v>
      </c>
      <c r="Y143" s="7">
        <f>IF(U143="","",VLOOKUP(U143,system!$L$2:$Q$36,6,FALSE))</f>
        <v>113991</v>
      </c>
      <c r="Z143" s="7">
        <f t="shared" si="16"/>
        <v>34473</v>
      </c>
      <c r="AA143" s="7">
        <f t="shared" si="17"/>
        <v>79518</v>
      </c>
    </row>
    <row r="144" spans="9:28" x14ac:dyDescent="0.2">
      <c r="I144">
        <f t="shared" si="18"/>
        <v>12</v>
      </c>
      <c r="O144" s="3"/>
      <c r="P144" s="6"/>
      <c r="Q144" s="7"/>
      <c r="R144" s="7"/>
      <c r="S144" s="7"/>
      <c r="T144">
        <v>143</v>
      </c>
      <c r="U144">
        <f>IF(比較2!$C$7&lt;system!I144,"",system!I144)</f>
        <v>12</v>
      </c>
      <c r="V144" s="3">
        <f t="shared" si="14"/>
        <v>46419</v>
      </c>
      <c r="W144" s="6">
        <f>IF(U144="","",VLOOKUP(U144,system!$A$2:$B$36,2,FALSE))</f>
        <v>1.55E-2</v>
      </c>
      <c r="X144" s="7">
        <f t="shared" si="15"/>
        <v>26609701</v>
      </c>
      <c r="Y144" s="7">
        <f>IF(U144="","",VLOOKUP(U144,system!$L$2:$Q$36,6,FALSE))</f>
        <v>113991</v>
      </c>
      <c r="Z144" s="7">
        <f t="shared" si="16"/>
        <v>34370</v>
      </c>
      <c r="AA144" s="7">
        <f t="shared" si="17"/>
        <v>79621</v>
      </c>
    </row>
    <row r="145" spans="9:28" x14ac:dyDescent="0.2">
      <c r="I145">
        <f t="shared" si="18"/>
        <v>12</v>
      </c>
      <c r="O145" s="3"/>
      <c r="P145" s="6"/>
      <c r="Q145" s="7"/>
      <c r="R145" s="7"/>
      <c r="S145" s="7"/>
      <c r="T145">
        <v>144</v>
      </c>
      <c r="U145">
        <f>IF(比較2!$C$7&lt;system!I145,"",system!I145)</f>
        <v>12</v>
      </c>
      <c r="V145" s="3">
        <f t="shared" si="14"/>
        <v>46447</v>
      </c>
      <c r="W145" s="6">
        <f>IF(U145="","",VLOOKUP(U145,system!$A$2:$B$36,2,FALSE))</f>
        <v>1.55E-2</v>
      </c>
      <c r="X145" s="7">
        <f t="shared" si="15"/>
        <v>26530080</v>
      </c>
      <c r="Y145" s="7">
        <f>IF(U145="","",VLOOKUP(U145,system!$L$2:$Q$36,6,FALSE))</f>
        <v>113991</v>
      </c>
      <c r="Z145" s="7">
        <f t="shared" si="16"/>
        <v>34268</v>
      </c>
      <c r="AA145" s="7">
        <f t="shared" si="17"/>
        <v>79723</v>
      </c>
    </row>
    <row r="146" spans="9:28" x14ac:dyDescent="0.2">
      <c r="I146">
        <f t="shared" si="18"/>
        <v>13</v>
      </c>
      <c r="O146" s="3"/>
      <c r="P146" s="6"/>
      <c r="Q146" s="7"/>
      <c r="R146" s="7"/>
      <c r="S146" s="7"/>
      <c r="T146">
        <v>145</v>
      </c>
      <c r="U146">
        <f>IF(比較2!$C$7&lt;system!I146,"",system!I146)</f>
        <v>13</v>
      </c>
      <c r="V146" s="3">
        <f t="shared" si="14"/>
        <v>46478</v>
      </c>
      <c r="W146" s="6">
        <f>IF(U146="","",VLOOKUP(U146,system!$A$2:$B$36,2,FALSE))</f>
        <v>1.55E-2</v>
      </c>
      <c r="X146" s="7">
        <f t="shared" si="15"/>
        <v>26450357</v>
      </c>
      <c r="Y146" s="7">
        <f>IF(U146="","",VLOOKUP(U146,system!$L$2:$Q$36,6,FALSE))</f>
        <v>113991</v>
      </c>
      <c r="Z146" s="7">
        <f t="shared" si="16"/>
        <v>34165</v>
      </c>
      <c r="AA146" s="7">
        <f t="shared" si="17"/>
        <v>79826</v>
      </c>
      <c r="AB146">
        <f>IF(X146="","",ROUND(system!$AJ$5/100*X146,-2))</f>
        <v>144700</v>
      </c>
    </row>
    <row r="147" spans="9:28" x14ac:dyDescent="0.2">
      <c r="I147">
        <f t="shared" si="18"/>
        <v>13</v>
      </c>
      <c r="O147" s="3"/>
      <c r="P147" s="6"/>
      <c r="Q147" s="7"/>
      <c r="R147" s="7"/>
      <c r="S147" s="7"/>
      <c r="T147">
        <v>146</v>
      </c>
      <c r="U147">
        <f>IF(比較2!$C$7&lt;system!I147,"",system!I147)</f>
        <v>13</v>
      </c>
      <c r="V147" s="3">
        <f t="shared" si="14"/>
        <v>46508</v>
      </c>
      <c r="W147" s="6">
        <f>IF(U147="","",VLOOKUP(U147,system!$A$2:$B$36,2,FALSE))</f>
        <v>1.55E-2</v>
      </c>
      <c r="X147" s="7">
        <f t="shared" si="15"/>
        <v>26370531</v>
      </c>
      <c r="Y147" s="7">
        <f>IF(U147="","",VLOOKUP(U147,system!$L$2:$Q$36,6,FALSE))</f>
        <v>113991</v>
      </c>
      <c r="Z147" s="7">
        <f t="shared" si="16"/>
        <v>34061</v>
      </c>
      <c r="AA147" s="7">
        <f t="shared" si="17"/>
        <v>79930</v>
      </c>
    </row>
    <row r="148" spans="9:28" x14ac:dyDescent="0.2">
      <c r="I148">
        <f t="shared" si="18"/>
        <v>13</v>
      </c>
      <c r="O148" s="3"/>
      <c r="P148" s="6"/>
      <c r="Q148" s="7"/>
      <c r="R148" s="7"/>
      <c r="S148" s="7"/>
      <c r="T148">
        <v>147</v>
      </c>
      <c r="U148">
        <f>IF(比較2!$C$7&lt;system!I148,"",system!I148)</f>
        <v>13</v>
      </c>
      <c r="V148" s="3">
        <f t="shared" si="14"/>
        <v>46539</v>
      </c>
      <c r="W148" s="6">
        <f>IF(U148="","",VLOOKUP(U148,system!$A$2:$B$36,2,FALSE))</f>
        <v>1.55E-2</v>
      </c>
      <c r="X148" s="7">
        <f t="shared" si="15"/>
        <v>26290601</v>
      </c>
      <c r="Y148" s="7">
        <f>IF(U148="","",VLOOKUP(U148,system!$L$2:$Q$36,6,FALSE))</f>
        <v>113991</v>
      </c>
      <c r="Z148" s="7">
        <f t="shared" si="16"/>
        <v>33958</v>
      </c>
      <c r="AA148" s="7">
        <f t="shared" si="17"/>
        <v>80033</v>
      </c>
    </row>
    <row r="149" spans="9:28" x14ac:dyDescent="0.2">
      <c r="I149">
        <f t="shared" si="18"/>
        <v>13</v>
      </c>
      <c r="O149" s="3"/>
      <c r="P149" s="6"/>
      <c r="Q149" s="7"/>
      <c r="R149" s="7"/>
      <c r="S149" s="7"/>
      <c r="T149">
        <v>148</v>
      </c>
      <c r="U149">
        <f>IF(比較2!$C$7&lt;system!I149,"",system!I149)</f>
        <v>13</v>
      </c>
      <c r="V149" s="3">
        <f t="shared" si="14"/>
        <v>46569</v>
      </c>
      <c r="W149" s="6">
        <f>IF(U149="","",VLOOKUP(U149,system!$A$2:$B$36,2,FALSE))</f>
        <v>1.55E-2</v>
      </c>
      <c r="X149" s="7">
        <f t="shared" si="15"/>
        <v>26210568</v>
      </c>
      <c r="Y149" s="7">
        <f>IF(U149="","",VLOOKUP(U149,system!$L$2:$Q$36,6,FALSE))</f>
        <v>113991</v>
      </c>
      <c r="Z149" s="7">
        <f t="shared" si="16"/>
        <v>33855</v>
      </c>
      <c r="AA149" s="7">
        <f t="shared" si="17"/>
        <v>80136</v>
      </c>
    </row>
    <row r="150" spans="9:28" x14ac:dyDescent="0.2">
      <c r="I150">
        <f t="shared" si="18"/>
        <v>13</v>
      </c>
      <c r="O150" s="3"/>
      <c r="P150" s="6"/>
      <c r="Q150" s="7"/>
      <c r="R150" s="7"/>
      <c r="S150" s="7"/>
      <c r="T150">
        <v>149</v>
      </c>
      <c r="U150">
        <f>IF(比較2!$C$7&lt;system!I150,"",system!I150)</f>
        <v>13</v>
      </c>
      <c r="V150" s="3">
        <f t="shared" si="14"/>
        <v>46600</v>
      </c>
      <c r="W150" s="6">
        <f>IF(U150="","",VLOOKUP(U150,system!$A$2:$B$36,2,FALSE))</f>
        <v>1.55E-2</v>
      </c>
      <c r="X150" s="7">
        <f t="shared" si="15"/>
        <v>26130432</v>
      </c>
      <c r="Y150" s="7">
        <f>IF(U150="","",VLOOKUP(U150,system!$L$2:$Q$36,6,FALSE))</f>
        <v>113991</v>
      </c>
      <c r="Z150" s="7">
        <f t="shared" si="16"/>
        <v>33751</v>
      </c>
      <c r="AA150" s="7">
        <f t="shared" si="17"/>
        <v>80240</v>
      </c>
    </row>
    <row r="151" spans="9:28" x14ac:dyDescent="0.2">
      <c r="I151">
        <f t="shared" si="18"/>
        <v>13</v>
      </c>
      <c r="O151" s="3"/>
      <c r="P151" s="6"/>
      <c r="Q151" s="7"/>
      <c r="R151" s="7"/>
      <c r="S151" s="7"/>
      <c r="T151">
        <v>150</v>
      </c>
      <c r="U151">
        <f>IF(比較2!$C$7&lt;system!I151,"",system!I151)</f>
        <v>13</v>
      </c>
      <c r="V151" s="3">
        <f t="shared" si="14"/>
        <v>46631</v>
      </c>
      <c r="W151" s="6">
        <f>IF(U151="","",VLOOKUP(U151,system!$A$2:$B$36,2,FALSE))</f>
        <v>1.55E-2</v>
      </c>
      <c r="X151" s="7">
        <f t="shared" si="15"/>
        <v>26050192</v>
      </c>
      <c r="Y151" s="7">
        <f>IF(U151="","",VLOOKUP(U151,system!$L$2:$Q$36,6,FALSE))</f>
        <v>113991</v>
      </c>
      <c r="Z151" s="7">
        <f t="shared" si="16"/>
        <v>33648</v>
      </c>
      <c r="AA151" s="7">
        <f t="shared" si="17"/>
        <v>80343</v>
      </c>
    </row>
    <row r="152" spans="9:28" x14ac:dyDescent="0.2">
      <c r="I152">
        <f t="shared" si="18"/>
        <v>13</v>
      </c>
      <c r="O152" s="3"/>
      <c r="P152" s="6"/>
      <c r="Q152" s="7"/>
      <c r="R152" s="7"/>
      <c r="S152" s="7"/>
      <c r="T152">
        <v>151</v>
      </c>
      <c r="U152">
        <f>IF(比較2!$C$7&lt;system!I152,"",system!I152)</f>
        <v>13</v>
      </c>
      <c r="V152" s="3">
        <f t="shared" si="14"/>
        <v>46661</v>
      </c>
      <c r="W152" s="6">
        <f>IF(U152="","",VLOOKUP(U152,system!$A$2:$B$36,2,FALSE))</f>
        <v>1.55E-2</v>
      </c>
      <c r="X152" s="7">
        <f t="shared" si="15"/>
        <v>25969849</v>
      </c>
      <c r="Y152" s="7">
        <f>IF(U152="","",VLOOKUP(U152,system!$L$2:$Q$36,6,FALSE))</f>
        <v>113991</v>
      </c>
      <c r="Z152" s="7">
        <f t="shared" si="16"/>
        <v>33544</v>
      </c>
      <c r="AA152" s="7">
        <f t="shared" si="17"/>
        <v>80447</v>
      </c>
    </row>
    <row r="153" spans="9:28" x14ac:dyDescent="0.2">
      <c r="I153">
        <f t="shared" si="18"/>
        <v>13</v>
      </c>
      <c r="O153" s="3"/>
      <c r="P153" s="6"/>
      <c r="Q153" s="7"/>
      <c r="R153" s="7"/>
      <c r="S153" s="7"/>
      <c r="T153">
        <v>152</v>
      </c>
      <c r="U153">
        <f>IF(比較2!$C$7&lt;system!I153,"",system!I153)</f>
        <v>13</v>
      </c>
      <c r="V153" s="3">
        <f t="shared" si="14"/>
        <v>46692</v>
      </c>
      <c r="W153" s="6">
        <f>IF(U153="","",VLOOKUP(U153,system!$A$2:$B$36,2,FALSE))</f>
        <v>1.55E-2</v>
      </c>
      <c r="X153" s="7">
        <f t="shared" si="15"/>
        <v>25889402</v>
      </c>
      <c r="Y153" s="7">
        <f>IF(U153="","",VLOOKUP(U153,system!$L$2:$Q$36,6,FALSE))</f>
        <v>113991</v>
      </c>
      <c r="Z153" s="7">
        <f t="shared" si="16"/>
        <v>33440</v>
      </c>
      <c r="AA153" s="7">
        <f t="shared" si="17"/>
        <v>80551</v>
      </c>
    </row>
    <row r="154" spans="9:28" x14ac:dyDescent="0.2">
      <c r="I154">
        <f t="shared" si="18"/>
        <v>13</v>
      </c>
      <c r="O154" s="3"/>
      <c r="P154" s="6"/>
      <c r="Q154" s="7"/>
      <c r="R154" s="7"/>
      <c r="S154" s="7"/>
      <c r="T154">
        <v>153</v>
      </c>
      <c r="U154">
        <f>IF(比較2!$C$7&lt;system!I154,"",system!I154)</f>
        <v>13</v>
      </c>
      <c r="V154" s="3">
        <f t="shared" si="14"/>
        <v>46722</v>
      </c>
      <c r="W154" s="6">
        <f>IF(U154="","",VLOOKUP(U154,system!$A$2:$B$36,2,FALSE))</f>
        <v>1.55E-2</v>
      </c>
      <c r="X154" s="7">
        <f t="shared" si="15"/>
        <v>25808851</v>
      </c>
      <c r="Y154" s="7">
        <f>IF(U154="","",VLOOKUP(U154,system!$L$2:$Q$36,6,FALSE))</f>
        <v>113991</v>
      </c>
      <c r="Z154" s="7">
        <f t="shared" si="16"/>
        <v>33336</v>
      </c>
      <c r="AA154" s="7">
        <f t="shared" si="17"/>
        <v>80655</v>
      </c>
    </row>
    <row r="155" spans="9:28" x14ac:dyDescent="0.2">
      <c r="I155">
        <f t="shared" si="18"/>
        <v>13</v>
      </c>
      <c r="O155" s="3"/>
      <c r="P155" s="6"/>
      <c r="Q155" s="7"/>
      <c r="R155" s="7"/>
      <c r="S155" s="7"/>
      <c r="T155">
        <v>154</v>
      </c>
      <c r="U155">
        <f>IF(比較2!$C$7&lt;system!I155,"",system!I155)</f>
        <v>13</v>
      </c>
      <c r="V155" s="3">
        <f t="shared" si="14"/>
        <v>46753</v>
      </c>
      <c r="W155" s="6">
        <f>IF(U155="","",VLOOKUP(U155,system!$A$2:$B$36,2,FALSE))</f>
        <v>1.55E-2</v>
      </c>
      <c r="X155" s="7">
        <f t="shared" si="15"/>
        <v>25728196</v>
      </c>
      <c r="Y155" s="7">
        <f>IF(U155="","",VLOOKUP(U155,system!$L$2:$Q$36,6,FALSE))</f>
        <v>113991</v>
      </c>
      <c r="Z155" s="7">
        <f t="shared" si="16"/>
        <v>33232</v>
      </c>
      <c r="AA155" s="7">
        <f t="shared" si="17"/>
        <v>80759</v>
      </c>
    </row>
    <row r="156" spans="9:28" x14ac:dyDescent="0.2">
      <c r="I156">
        <f t="shared" si="18"/>
        <v>13</v>
      </c>
      <c r="O156" s="3"/>
      <c r="P156" s="6"/>
      <c r="Q156" s="7"/>
      <c r="R156" s="7"/>
      <c r="S156" s="7"/>
      <c r="T156">
        <v>155</v>
      </c>
      <c r="U156">
        <f>IF(比較2!$C$7&lt;system!I156,"",system!I156)</f>
        <v>13</v>
      </c>
      <c r="V156" s="3">
        <f t="shared" si="14"/>
        <v>46784</v>
      </c>
      <c r="W156" s="6">
        <f>IF(U156="","",VLOOKUP(U156,system!$A$2:$B$36,2,FALSE))</f>
        <v>1.55E-2</v>
      </c>
      <c r="X156" s="7">
        <f t="shared" si="15"/>
        <v>25647437</v>
      </c>
      <c r="Y156" s="7">
        <f>IF(U156="","",VLOOKUP(U156,system!$L$2:$Q$36,6,FALSE))</f>
        <v>113991</v>
      </c>
      <c r="Z156" s="7">
        <f t="shared" si="16"/>
        <v>33127</v>
      </c>
      <c r="AA156" s="7">
        <f t="shared" si="17"/>
        <v>80864</v>
      </c>
    </row>
    <row r="157" spans="9:28" x14ac:dyDescent="0.2">
      <c r="I157">
        <f t="shared" si="18"/>
        <v>13</v>
      </c>
      <c r="O157" s="3"/>
      <c r="P157" s="6"/>
      <c r="Q157" s="7"/>
      <c r="R157" s="7"/>
      <c r="S157" s="7"/>
      <c r="T157">
        <v>156</v>
      </c>
      <c r="U157">
        <f>IF(比較2!$C$7&lt;system!I157,"",system!I157)</f>
        <v>13</v>
      </c>
      <c r="V157" s="3">
        <f t="shared" si="14"/>
        <v>46813</v>
      </c>
      <c r="W157" s="6">
        <f>IF(U157="","",VLOOKUP(U157,system!$A$2:$B$36,2,FALSE))</f>
        <v>1.55E-2</v>
      </c>
      <c r="X157" s="7">
        <f t="shared" si="15"/>
        <v>25566573</v>
      </c>
      <c r="Y157" s="7">
        <f>IF(U157="","",VLOOKUP(U157,system!$L$2:$Q$36,6,FALSE))</f>
        <v>113991</v>
      </c>
      <c r="Z157" s="7">
        <f t="shared" si="16"/>
        <v>33023</v>
      </c>
      <c r="AA157" s="7">
        <f t="shared" si="17"/>
        <v>80968</v>
      </c>
    </row>
    <row r="158" spans="9:28" x14ac:dyDescent="0.2">
      <c r="I158">
        <f t="shared" si="18"/>
        <v>14</v>
      </c>
      <c r="O158" s="3"/>
      <c r="P158" s="6"/>
      <c r="Q158" s="7"/>
      <c r="R158" s="7"/>
      <c r="S158" s="7"/>
      <c r="T158">
        <v>157</v>
      </c>
      <c r="U158">
        <f>IF(比較2!$C$7&lt;system!I158,"",system!I158)</f>
        <v>14</v>
      </c>
      <c r="V158" s="3">
        <f t="shared" si="14"/>
        <v>46844</v>
      </c>
      <c r="W158" s="6">
        <f>IF(U158="","",VLOOKUP(U158,system!$A$2:$B$36,2,FALSE))</f>
        <v>1.55E-2</v>
      </c>
      <c r="X158" s="7">
        <f t="shared" si="15"/>
        <v>25485605</v>
      </c>
      <c r="Y158" s="7">
        <f>IF(U158="","",VLOOKUP(U158,system!$L$2:$Q$36,6,FALSE))</f>
        <v>113991</v>
      </c>
      <c r="Z158" s="7">
        <f t="shared" si="16"/>
        <v>32918</v>
      </c>
      <c r="AA158" s="7">
        <f t="shared" si="17"/>
        <v>81073</v>
      </c>
      <c r="AB158">
        <f>IF(X158="","",ROUND(system!$AJ$5/100*X158,-2))</f>
        <v>139400</v>
      </c>
    </row>
    <row r="159" spans="9:28" x14ac:dyDescent="0.2">
      <c r="I159">
        <f t="shared" si="18"/>
        <v>14</v>
      </c>
      <c r="O159" s="3"/>
      <c r="P159" s="6"/>
      <c r="Q159" s="7"/>
      <c r="R159" s="7"/>
      <c r="S159" s="7"/>
      <c r="T159">
        <v>158</v>
      </c>
      <c r="U159">
        <f>IF(比較2!$C$7&lt;system!I159,"",system!I159)</f>
        <v>14</v>
      </c>
      <c r="V159" s="3">
        <f t="shared" si="14"/>
        <v>46874</v>
      </c>
      <c r="W159" s="6">
        <f>IF(U159="","",VLOOKUP(U159,system!$A$2:$B$36,2,FALSE))</f>
        <v>1.55E-2</v>
      </c>
      <c r="X159" s="7">
        <f t="shared" si="15"/>
        <v>25404532</v>
      </c>
      <c r="Y159" s="7">
        <f>IF(U159="","",VLOOKUP(U159,system!$L$2:$Q$36,6,FALSE))</f>
        <v>113991</v>
      </c>
      <c r="Z159" s="7">
        <f t="shared" si="16"/>
        <v>32814</v>
      </c>
      <c r="AA159" s="7">
        <f t="shared" si="17"/>
        <v>81177</v>
      </c>
    </row>
    <row r="160" spans="9:28" x14ac:dyDescent="0.2">
      <c r="I160">
        <f t="shared" si="18"/>
        <v>14</v>
      </c>
      <c r="O160" s="3"/>
      <c r="P160" s="6"/>
      <c r="Q160" s="7"/>
      <c r="R160" s="7"/>
      <c r="S160" s="7"/>
      <c r="T160">
        <v>159</v>
      </c>
      <c r="U160">
        <f>IF(比較2!$C$7&lt;system!I160,"",system!I160)</f>
        <v>14</v>
      </c>
      <c r="V160" s="3">
        <f t="shared" si="14"/>
        <v>46905</v>
      </c>
      <c r="W160" s="6">
        <f>IF(U160="","",VLOOKUP(U160,system!$A$2:$B$36,2,FALSE))</f>
        <v>1.55E-2</v>
      </c>
      <c r="X160" s="7">
        <f t="shared" si="15"/>
        <v>25323355</v>
      </c>
      <c r="Y160" s="7">
        <f>IF(U160="","",VLOOKUP(U160,system!$L$2:$Q$36,6,FALSE))</f>
        <v>113991</v>
      </c>
      <c r="Z160" s="7">
        <f t="shared" si="16"/>
        <v>32709</v>
      </c>
      <c r="AA160" s="7">
        <f t="shared" si="17"/>
        <v>81282</v>
      </c>
    </row>
    <row r="161" spans="9:28" x14ac:dyDescent="0.2">
      <c r="I161">
        <f t="shared" si="18"/>
        <v>14</v>
      </c>
      <c r="O161" s="3"/>
      <c r="P161" s="6"/>
      <c r="Q161" s="7"/>
      <c r="R161" s="7"/>
      <c r="S161" s="7"/>
      <c r="T161">
        <v>160</v>
      </c>
      <c r="U161">
        <f>IF(比較2!$C$7&lt;system!I161,"",system!I161)</f>
        <v>14</v>
      </c>
      <c r="V161" s="3">
        <f t="shared" si="14"/>
        <v>46935</v>
      </c>
      <c r="W161" s="6">
        <f>IF(U161="","",VLOOKUP(U161,system!$A$2:$B$36,2,FALSE))</f>
        <v>1.55E-2</v>
      </c>
      <c r="X161" s="7">
        <f t="shared" si="15"/>
        <v>25242073</v>
      </c>
      <c r="Y161" s="7">
        <f>IF(U161="","",VLOOKUP(U161,system!$L$2:$Q$36,6,FALSE))</f>
        <v>113991</v>
      </c>
      <c r="Z161" s="7">
        <f t="shared" si="16"/>
        <v>32604</v>
      </c>
      <c r="AA161" s="7">
        <f t="shared" si="17"/>
        <v>81387</v>
      </c>
    </row>
    <row r="162" spans="9:28" x14ac:dyDescent="0.2">
      <c r="I162">
        <f t="shared" si="18"/>
        <v>14</v>
      </c>
      <c r="O162" s="3"/>
      <c r="P162" s="6"/>
      <c r="Q162" s="7"/>
      <c r="R162" s="7"/>
      <c r="S162" s="7"/>
      <c r="T162">
        <v>161</v>
      </c>
      <c r="U162">
        <f>IF(比較2!$C$7&lt;system!I162,"",system!I162)</f>
        <v>14</v>
      </c>
      <c r="V162" s="3">
        <f t="shared" si="14"/>
        <v>46966</v>
      </c>
      <c r="W162" s="6">
        <f>IF(U162="","",VLOOKUP(U162,system!$A$2:$B$36,2,FALSE))</f>
        <v>1.55E-2</v>
      </c>
      <c r="X162" s="7">
        <f t="shared" si="15"/>
        <v>25160686</v>
      </c>
      <c r="Y162" s="7">
        <f>IF(U162="","",VLOOKUP(U162,system!$L$2:$Q$36,6,FALSE))</f>
        <v>113991</v>
      </c>
      <c r="Z162" s="7">
        <f t="shared" si="16"/>
        <v>32499</v>
      </c>
      <c r="AA162" s="7">
        <f t="shared" si="17"/>
        <v>81492</v>
      </c>
    </row>
    <row r="163" spans="9:28" x14ac:dyDescent="0.2">
      <c r="I163">
        <f t="shared" si="18"/>
        <v>14</v>
      </c>
      <c r="O163" s="3"/>
      <c r="P163" s="6"/>
      <c r="Q163" s="7"/>
      <c r="R163" s="7"/>
      <c r="S163" s="7"/>
      <c r="T163">
        <v>162</v>
      </c>
      <c r="U163">
        <f>IF(比較2!$C$7&lt;system!I163,"",system!I163)</f>
        <v>14</v>
      </c>
      <c r="V163" s="3">
        <f t="shared" si="14"/>
        <v>46997</v>
      </c>
      <c r="W163" s="6">
        <f>IF(U163="","",VLOOKUP(U163,system!$A$2:$B$36,2,FALSE))</f>
        <v>1.55E-2</v>
      </c>
      <c r="X163" s="7">
        <f t="shared" si="15"/>
        <v>25079194</v>
      </c>
      <c r="Y163" s="7">
        <f>IF(U163="","",VLOOKUP(U163,system!$L$2:$Q$36,6,FALSE))</f>
        <v>113991</v>
      </c>
      <c r="Z163" s="7">
        <f t="shared" si="16"/>
        <v>32393</v>
      </c>
      <c r="AA163" s="7">
        <f t="shared" si="17"/>
        <v>81598</v>
      </c>
    </row>
    <row r="164" spans="9:28" x14ac:dyDescent="0.2">
      <c r="I164">
        <f t="shared" si="18"/>
        <v>14</v>
      </c>
      <c r="O164" s="3"/>
      <c r="P164" s="6"/>
      <c r="Q164" s="7"/>
      <c r="R164" s="7"/>
      <c r="S164" s="7"/>
      <c r="T164">
        <v>163</v>
      </c>
      <c r="U164">
        <f>IF(比較2!$C$7&lt;system!I164,"",system!I164)</f>
        <v>14</v>
      </c>
      <c r="V164" s="3">
        <f t="shared" si="14"/>
        <v>47027</v>
      </c>
      <c r="W164" s="6">
        <f>IF(U164="","",VLOOKUP(U164,system!$A$2:$B$36,2,FALSE))</f>
        <v>1.55E-2</v>
      </c>
      <c r="X164" s="7">
        <f t="shared" si="15"/>
        <v>24997596</v>
      </c>
      <c r="Y164" s="7">
        <f>IF(U164="","",VLOOKUP(U164,system!$L$2:$Q$36,6,FALSE))</f>
        <v>113991</v>
      </c>
      <c r="Z164" s="7">
        <f t="shared" si="16"/>
        <v>32288</v>
      </c>
      <c r="AA164" s="7">
        <f t="shared" si="17"/>
        <v>81703</v>
      </c>
    </row>
    <row r="165" spans="9:28" x14ac:dyDescent="0.2">
      <c r="I165">
        <f t="shared" si="18"/>
        <v>14</v>
      </c>
      <c r="O165" s="3"/>
      <c r="P165" s="6"/>
      <c r="Q165" s="7"/>
      <c r="R165" s="7"/>
      <c r="S165" s="7"/>
      <c r="T165">
        <v>164</v>
      </c>
      <c r="U165">
        <f>IF(比較2!$C$7&lt;system!I165,"",system!I165)</f>
        <v>14</v>
      </c>
      <c r="V165" s="3">
        <f t="shared" si="14"/>
        <v>47058</v>
      </c>
      <c r="W165" s="6">
        <f>IF(U165="","",VLOOKUP(U165,system!$A$2:$B$36,2,FALSE))</f>
        <v>1.55E-2</v>
      </c>
      <c r="X165" s="7">
        <f t="shared" si="15"/>
        <v>24915893</v>
      </c>
      <c r="Y165" s="7">
        <f>IF(U165="","",VLOOKUP(U165,system!$L$2:$Q$36,6,FALSE))</f>
        <v>113991</v>
      </c>
      <c r="Z165" s="7">
        <f t="shared" si="16"/>
        <v>32183</v>
      </c>
      <c r="AA165" s="7">
        <f t="shared" si="17"/>
        <v>81808</v>
      </c>
    </row>
    <row r="166" spans="9:28" x14ac:dyDescent="0.2">
      <c r="I166">
        <f t="shared" si="18"/>
        <v>14</v>
      </c>
      <c r="O166" s="3"/>
      <c r="P166" s="6"/>
      <c r="Q166" s="7"/>
      <c r="R166" s="7"/>
      <c r="S166" s="7"/>
      <c r="T166">
        <v>165</v>
      </c>
      <c r="U166">
        <f>IF(比較2!$C$7&lt;system!I166,"",system!I166)</f>
        <v>14</v>
      </c>
      <c r="V166" s="3">
        <f t="shared" si="14"/>
        <v>47088</v>
      </c>
      <c r="W166" s="6">
        <f>IF(U166="","",VLOOKUP(U166,system!$A$2:$B$36,2,FALSE))</f>
        <v>1.55E-2</v>
      </c>
      <c r="X166" s="7">
        <f t="shared" si="15"/>
        <v>24834085</v>
      </c>
      <c r="Y166" s="7">
        <f>IF(U166="","",VLOOKUP(U166,system!$L$2:$Q$36,6,FALSE))</f>
        <v>113991</v>
      </c>
      <c r="Z166" s="7">
        <f t="shared" si="16"/>
        <v>32077</v>
      </c>
      <c r="AA166" s="7">
        <f t="shared" si="17"/>
        <v>81914</v>
      </c>
    </row>
    <row r="167" spans="9:28" x14ac:dyDescent="0.2">
      <c r="I167">
        <f t="shared" si="18"/>
        <v>14</v>
      </c>
      <c r="O167" s="3"/>
      <c r="P167" s="6"/>
      <c r="Q167" s="7"/>
      <c r="R167" s="7"/>
      <c r="S167" s="7"/>
      <c r="T167">
        <v>166</v>
      </c>
      <c r="U167">
        <f>IF(比較2!$C$7&lt;system!I167,"",system!I167)</f>
        <v>14</v>
      </c>
      <c r="V167" s="3">
        <f t="shared" si="14"/>
        <v>47119</v>
      </c>
      <c r="W167" s="6">
        <f>IF(U167="","",VLOOKUP(U167,system!$A$2:$B$36,2,FALSE))</f>
        <v>1.55E-2</v>
      </c>
      <c r="X167" s="7">
        <f t="shared" si="15"/>
        <v>24752171</v>
      </c>
      <c r="Y167" s="7">
        <f>IF(U167="","",VLOOKUP(U167,system!$L$2:$Q$36,6,FALSE))</f>
        <v>113991</v>
      </c>
      <c r="Z167" s="7">
        <f t="shared" si="16"/>
        <v>31971</v>
      </c>
      <c r="AA167" s="7">
        <f t="shared" si="17"/>
        <v>82020</v>
      </c>
    </row>
    <row r="168" spans="9:28" x14ac:dyDescent="0.2">
      <c r="I168">
        <f t="shared" si="18"/>
        <v>14</v>
      </c>
      <c r="O168" s="3"/>
      <c r="P168" s="6"/>
      <c r="Q168" s="7"/>
      <c r="R168" s="7"/>
      <c r="S168" s="7"/>
      <c r="T168">
        <v>167</v>
      </c>
      <c r="U168">
        <f>IF(比較2!$C$7&lt;system!I168,"",system!I168)</f>
        <v>14</v>
      </c>
      <c r="V168" s="3">
        <f t="shared" si="14"/>
        <v>47150</v>
      </c>
      <c r="W168" s="6">
        <f>IF(U168="","",VLOOKUP(U168,system!$A$2:$B$36,2,FALSE))</f>
        <v>1.55E-2</v>
      </c>
      <c r="X168" s="7">
        <f t="shared" si="15"/>
        <v>24670151</v>
      </c>
      <c r="Y168" s="7">
        <f>IF(U168="","",VLOOKUP(U168,system!$L$2:$Q$36,6,FALSE))</f>
        <v>113991</v>
      </c>
      <c r="Z168" s="7">
        <f t="shared" si="16"/>
        <v>31865</v>
      </c>
      <c r="AA168" s="7">
        <f t="shared" si="17"/>
        <v>82126</v>
      </c>
    </row>
    <row r="169" spans="9:28" x14ac:dyDescent="0.2">
      <c r="I169">
        <f t="shared" si="18"/>
        <v>14</v>
      </c>
      <c r="O169" s="3"/>
      <c r="P169" s="6"/>
      <c r="Q169" s="7"/>
      <c r="R169" s="7"/>
      <c r="S169" s="7"/>
      <c r="T169">
        <v>168</v>
      </c>
      <c r="U169">
        <f>IF(比較2!$C$7&lt;system!I169,"",system!I169)</f>
        <v>14</v>
      </c>
      <c r="V169" s="3">
        <f t="shared" si="14"/>
        <v>47178</v>
      </c>
      <c r="W169" s="6">
        <f>IF(U169="","",VLOOKUP(U169,system!$A$2:$B$36,2,FALSE))</f>
        <v>1.55E-2</v>
      </c>
      <c r="X169" s="7">
        <f t="shared" si="15"/>
        <v>24588025</v>
      </c>
      <c r="Y169" s="7">
        <f>IF(U169="","",VLOOKUP(U169,system!$L$2:$Q$36,6,FALSE))</f>
        <v>113991</v>
      </c>
      <c r="Z169" s="7">
        <f t="shared" si="16"/>
        <v>31759</v>
      </c>
      <c r="AA169" s="7">
        <f t="shared" si="17"/>
        <v>82232</v>
      </c>
    </row>
    <row r="170" spans="9:28" x14ac:dyDescent="0.2">
      <c r="I170">
        <f t="shared" si="18"/>
        <v>15</v>
      </c>
      <c r="O170" s="3"/>
      <c r="P170" s="6"/>
      <c r="Q170" s="7"/>
      <c r="R170" s="7"/>
      <c r="S170" s="7"/>
      <c r="T170">
        <v>169</v>
      </c>
      <c r="U170">
        <f>IF(比較2!$C$7&lt;system!I170,"",system!I170)</f>
        <v>15</v>
      </c>
      <c r="V170" s="3">
        <f t="shared" si="14"/>
        <v>47209</v>
      </c>
      <c r="W170" s="6">
        <f>IF(U170="","",VLOOKUP(U170,system!$A$2:$B$36,2,FALSE))</f>
        <v>1.55E-2</v>
      </c>
      <c r="X170" s="7">
        <f t="shared" si="15"/>
        <v>24505793</v>
      </c>
      <c r="Y170" s="7">
        <f>IF(U170="","",VLOOKUP(U170,system!$L$2:$Q$36,6,FALSE))</f>
        <v>113991</v>
      </c>
      <c r="Z170" s="7">
        <f t="shared" si="16"/>
        <v>31653</v>
      </c>
      <c r="AA170" s="7">
        <f t="shared" si="17"/>
        <v>82338</v>
      </c>
      <c r="AB170">
        <f>IF(X170="","",ROUND(system!$AJ$5/100*X170,-2))</f>
        <v>134000</v>
      </c>
    </row>
    <row r="171" spans="9:28" x14ac:dyDescent="0.2">
      <c r="I171">
        <f t="shared" si="18"/>
        <v>15</v>
      </c>
      <c r="O171" s="3"/>
      <c r="P171" s="6"/>
      <c r="Q171" s="7"/>
      <c r="R171" s="7"/>
      <c r="S171" s="7"/>
      <c r="T171">
        <v>170</v>
      </c>
      <c r="U171">
        <f>IF(比較2!$C$7&lt;system!I171,"",system!I171)</f>
        <v>15</v>
      </c>
      <c r="V171" s="3">
        <f t="shared" si="14"/>
        <v>47239</v>
      </c>
      <c r="W171" s="6">
        <f>IF(U171="","",VLOOKUP(U171,system!$A$2:$B$36,2,FALSE))</f>
        <v>1.55E-2</v>
      </c>
      <c r="X171" s="7">
        <f t="shared" si="15"/>
        <v>24423455</v>
      </c>
      <c r="Y171" s="7">
        <f>IF(U171="","",VLOOKUP(U171,system!$L$2:$Q$36,6,FALSE))</f>
        <v>113991</v>
      </c>
      <c r="Z171" s="7">
        <f t="shared" si="16"/>
        <v>31546</v>
      </c>
      <c r="AA171" s="7">
        <f t="shared" si="17"/>
        <v>82445</v>
      </c>
    </row>
    <row r="172" spans="9:28" x14ac:dyDescent="0.2">
      <c r="I172">
        <f t="shared" si="18"/>
        <v>15</v>
      </c>
      <c r="O172" s="3"/>
      <c r="P172" s="6"/>
      <c r="Q172" s="7"/>
      <c r="R172" s="7"/>
      <c r="S172" s="7"/>
      <c r="T172">
        <v>171</v>
      </c>
      <c r="U172">
        <f>IF(比較2!$C$7&lt;system!I172,"",system!I172)</f>
        <v>15</v>
      </c>
      <c r="V172" s="3">
        <f t="shared" si="14"/>
        <v>47270</v>
      </c>
      <c r="W172" s="6">
        <f>IF(U172="","",VLOOKUP(U172,system!$A$2:$B$36,2,FALSE))</f>
        <v>1.55E-2</v>
      </c>
      <c r="X172" s="7">
        <f t="shared" si="15"/>
        <v>24341010</v>
      </c>
      <c r="Y172" s="7">
        <f>IF(U172="","",VLOOKUP(U172,system!$L$2:$Q$36,6,FALSE))</f>
        <v>113991</v>
      </c>
      <c r="Z172" s="7">
        <f t="shared" si="16"/>
        <v>31440</v>
      </c>
      <c r="AA172" s="7">
        <f t="shared" si="17"/>
        <v>82551</v>
      </c>
    </row>
    <row r="173" spans="9:28" x14ac:dyDescent="0.2">
      <c r="I173">
        <f t="shared" si="18"/>
        <v>15</v>
      </c>
      <c r="O173" s="3"/>
      <c r="P173" s="6"/>
      <c r="Q173" s="7"/>
      <c r="R173" s="7"/>
      <c r="S173" s="7"/>
      <c r="T173">
        <v>172</v>
      </c>
      <c r="U173">
        <f>IF(比較2!$C$7&lt;system!I173,"",system!I173)</f>
        <v>15</v>
      </c>
      <c r="V173" s="3">
        <f t="shared" si="14"/>
        <v>47300</v>
      </c>
      <c r="W173" s="6">
        <f>IF(U173="","",VLOOKUP(U173,system!$A$2:$B$36,2,FALSE))</f>
        <v>1.55E-2</v>
      </c>
      <c r="X173" s="7">
        <f t="shared" si="15"/>
        <v>24258459</v>
      </c>
      <c r="Y173" s="7">
        <f>IF(U173="","",VLOOKUP(U173,system!$L$2:$Q$36,6,FALSE))</f>
        <v>113991</v>
      </c>
      <c r="Z173" s="7">
        <f t="shared" si="16"/>
        <v>31333</v>
      </c>
      <c r="AA173" s="7">
        <f t="shared" si="17"/>
        <v>82658</v>
      </c>
    </row>
    <row r="174" spans="9:28" x14ac:dyDescent="0.2">
      <c r="I174">
        <f t="shared" si="18"/>
        <v>15</v>
      </c>
      <c r="O174" s="3"/>
      <c r="P174" s="6"/>
      <c r="Q174" s="7"/>
      <c r="R174" s="7"/>
      <c r="S174" s="7"/>
      <c r="T174">
        <v>173</v>
      </c>
      <c r="U174">
        <f>IF(比較2!$C$7&lt;system!I174,"",system!I174)</f>
        <v>15</v>
      </c>
      <c r="V174" s="3">
        <f t="shared" si="14"/>
        <v>47331</v>
      </c>
      <c r="W174" s="6">
        <f>IF(U174="","",VLOOKUP(U174,system!$A$2:$B$36,2,FALSE))</f>
        <v>1.55E-2</v>
      </c>
      <c r="X174" s="7">
        <f t="shared" si="15"/>
        <v>24175801</v>
      </c>
      <c r="Y174" s="7">
        <f>IF(U174="","",VLOOKUP(U174,system!$L$2:$Q$36,6,FALSE))</f>
        <v>113991</v>
      </c>
      <c r="Z174" s="7">
        <f t="shared" si="16"/>
        <v>31227</v>
      </c>
      <c r="AA174" s="7">
        <f t="shared" si="17"/>
        <v>82764</v>
      </c>
    </row>
    <row r="175" spans="9:28" x14ac:dyDescent="0.2">
      <c r="I175">
        <f t="shared" si="18"/>
        <v>15</v>
      </c>
      <c r="O175" s="3"/>
      <c r="P175" s="6"/>
      <c r="Q175" s="7"/>
      <c r="R175" s="7"/>
      <c r="S175" s="7"/>
      <c r="T175">
        <v>174</v>
      </c>
      <c r="U175">
        <f>IF(比較2!$C$7&lt;system!I175,"",system!I175)</f>
        <v>15</v>
      </c>
      <c r="V175" s="3">
        <f t="shared" si="14"/>
        <v>47362</v>
      </c>
      <c r="W175" s="6">
        <f>IF(U175="","",VLOOKUP(U175,system!$A$2:$B$36,2,FALSE))</f>
        <v>1.55E-2</v>
      </c>
      <c r="X175" s="7">
        <f t="shared" si="15"/>
        <v>24093037</v>
      </c>
      <c r="Y175" s="7">
        <f>IF(U175="","",VLOOKUP(U175,system!$L$2:$Q$36,6,FALSE))</f>
        <v>113991</v>
      </c>
      <c r="Z175" s="7">
        <f t="shared" si="16"/>
        <v>31120</v>
      </c>
      <c r="AA175" s="7">
        <f t="shared" si="17"/>
        <v>82871</v>
      </c>
    </row>
    <row r="176" spans="9:28" x14ac:dyDescent="0.2">
      <c r="I176">
        <f t="shared" si="18"/>
        <v>15</v>
      </c>
      <c r="O176" s="3"/>
      <c r="P176" s="6"/>
      <c r="Q176" s="7"/>
      <c r="R176" s="7"/>
      <c r="S176" s="7"/>
      <c r="T176">
        <v>175</v>
      </c>
      <c r="U176">
        <f>IF(比較2!$C$7&lt;system!I176,"",system!I176)</f>
        <v>15</v>
      </c>
      <c r="V176" s="3">
        <f t="shared" si="14"/>
        <v>47392</v>
      </c>
      <c r="W176" s="6">
        <f>IF(U176="","",VLOOKUP(U176,system!$A$2:$B$36,2,FALSE))</f>
        <v>1.55E-2</v>
      </c>
      <c r="X176" s="7">
        <f t="shared" si="15"/>
        <v>24010166</v>
      </c>
      <c r="Y176" s="7">
        <f>IF(U176="","",VLOOKUP(U176,system!$L$2:$Q$36,6,FALSE))</f>
        <v>113991</v>
      </c>
      <c r="Z176" s="7">
        <f t="shared" si="16"/>
        <v>31013</v>
      </c>
      <c r="AA176" s="7">
        <f t="shared" si="17"/>
        <v>82978</v>
      </c>
    </row>
    <row r="177" spans="9:28" x14ac:dyDescent="0.2">
      <c r="I177">
        <f t="shared" si="18"/>
        <v>15</v>
      </c>
      <c r="O177" s="3"/>
      <c r="P177" s="6"/>
      <c r="Q177" s="7"/>
      <c r="R177" s="7"/>
      <c r="S177" s="7"/>
      <c r="T177">
        <v>176</v>
      </c>
      <c r="U177">
        <f>IF(比較2!$C$7&lt;system!I177,"",system!I177)</f>
        <v>15</v>
      </c>
      <c r="V177" s="3">
        <f t="shared" si="14"/>
        <v>47423</v>
      </c>
      <c r="W177" s="6">
        <f>IF(U177="","",VLOOKUP(U177,system!$A$2:$B$36,2,FALSE))</f>
        <v>1.55E-2</v>
      </c>
      <c r="X177" s="7">
        <f t="shared" si="15"/>
        <v>23927188</v>
      </c>
      <c r="Y177" s="7">
        <f>IF(U177="","",VLOOKUP(U177,system!$L$2:$Q$36,6,FALSE))</f>
        <v>113991</v>
      </c>
      <c r="Z177" s="7">
        <f t="shared" si="16"/>
        <v>30905</v>
      </c>
      <c r="AA177" s="7">
        <f t="shared" si="17"/>
        <v>83086</v>
      </c>
    </row>
    <row r="178" spans="9:28" x14ac:dyDescent="0.2">
      <c r="I178">
        <f t="shared" si="18"/>
        <v>15</v>
      </c>
      <c r="O178" s="3"/>
      <c r="P178" s="6"/>
      <c r="Q178" s="7"/>
      <c r="R178" s="7"/>
      <c r="S178" s="7"/>
      <c r="T178">
        <v>177</v>
      </c>
      <c r="U178">
        <f>IF(比較2!$C$7&lt;system!I178,"",system!I178)</f>
        <v>15</v>
      </c>
      <c r="V178" s="3">
        <f t="shared" si="14"/>
        <v>47453</v>
      </c>
      <c r="W178" s="6">
        <f>IF(U178="","",VLOOKUP(U178,system!$A$2:$B$36,2,FALSE))</f>
        <v>1.55E-2</v>
      </c>
      <c r="X178" s="7">
        <f t="shared" si="15"/>
        <v>23844102</v>
      </c>
      <c r="Y178" s="7">
        <f>IF(U178="","",VLOOKUP(U178,system!$L$2:$Q$36,6,FALSE))</f>
        <v>113991</v>
      </c>
      <c r="Z178" s="7">
        <f t="shared" si="16"/>
        <v>30798</v>
      </c>
      <c r="AA178" s="7">
        <f t="shared" si="17"/>
        <v>83193</v>
      </c>
    </row>
    <row r="179" spans="9:28" x14ac:dyDescent="0.2">
      <c r="I179">
        <f t="shared" si="18"/>
        <v>15</v>
      </c>
      <c r="O179" s="3"/>
      <c r="P179" s="6"/>
      <c r="Q179" s="7"/>
      <c r="R179" s="7"/>
      <c r="S179" s="7"/>
      <c r="T179">
        <v>178</v>
      </c>
      <c r="U179">
        <f>IF(比較2!$C$7&lt;system!I179,"",system!I179)</f>
        <v>15</v>
      </c>
      <c r="V179" s="3">
        <f t="shared" si="14"/>
        <v>47484</v>
      </c>
      <c r="W179" s="6">
        <f>IF(U179="","",VLOOKUP(U179,system!$A$2:$B$36,2,FALSE))</f>
        <v>1.55E-2</v>
      </c>
      <c r="X179" s="7">
        <f t="shared" si="15"/>
        <v>23760909</v>
      </c>
      <c r="Y179" s="7">
        <f>IF(U179="","",VLOOKUP(U179,system!$L$2:$Q$36,6,FALSE))</f>
        <v>113991</v>
      </c>
      <c r="Z179" s="7">
        <f t="shared" si="16"/>
        <v>30691</v>
      </c>
      <c r="AA179" s="7">
        <f t="shared" si="17"/>
        <v>83300</v>
      </c>
    </row>
    <row r="180" spans="9:28" x14ac:dyDescent="0.2">
      <c r="I180">
        <f t="shared" si="18"/>
        <v>15</v>
      </c>
      <c r="O180" s="3"/>
      <c r="P180" s="6"/>
      <c r="Q180" s="7"/>
      <c r="R180" s="7"/>
      <c r="S180" s="7"/>
      <c r="T180">
        <v>179</v>
      </c>
      <c r="U180">
        <f>IF(比較2!$C$7&lt;system!I180,"",system!I180)</f>
        <v>15</v>
      </c>
      <c r="V180" s="3">
        <f t="shared" si="14"/>
        <v>47515</v>
      </c>
      <c r="W180" s="6">
        <f>IF(U180="","",VLOOKUP(U180,system!$A$2:$B$36,2,FALSE))</f>
        <v>1.55E-2</v>
      </c>
      <c r="X180" s="7">
        <f t="shared" si="15"/>
        <v>23677609</v>
      </c>
      <c r="Y180" s="7">
        <f>IF(U180="","",VLOOKUP(U180,system!$L$2:$Q$36,6,FALSE))</f>
        <v>113991</v>
      </c>
      <c r="Z180" s="7">
        <f t="shared" si="16"/>
        <v>30583</v>
      </c>
      <c r="AA180" s="7">
        <f t="shared" si="17"/>
        <v>83408</v>
      </c>
    </row>
    <row r="181" spans="9:28" x14ac:dyDescent="0.2">
      <c r="I181">
        <f t="shared" si="18"/>
        <v>15</v>
      </c>
      <c r="O181" s="3"/>
      <c r="P181" s="6"/>
      <c r="Q181" s="7"/>
      <c r="R181" s="7"/>
      <c r="S181" s="7"/>
      <c r="T181">
        <v>180</v>
      </c>
      <c r="U181">
        <f>IF(比較2!$C$7&lt;system!I181,"",system!I181)</f>
        <v>15</v>
      </c>
      <c r="V181" s="3">
        <f t="shared" si="14"/>
        <v>47543</v>
      </c>
      <c r="W181" s="6">
        <f>IF(U181="","",VLOOKUP(U181,system!$A$2:$B$36,2,FALSE))</f>
        <v>1.55E-2</v>
      </c>
      <c r="X181" s="7">
        <f t="shared" si="15"/>
        <v>23594201</v>
      </c>
      <c r="Y181" s="7">
        <f>IF(U181="","",VLOOKUP(U181,system!$L$2:$Q$36,6,FALSE))</f>
        <v>113991</v>
      </c>
      <c r="Z181" s="7">
        <f t="shared" si="16"/>
        <v>30475</v>
      </c>
      <c r="AA181" s="7">
        <f t="shared" si="17"/>
        <v>83516</v>
      </c>
    </row>
    <row r="182" spans="9:28" x14ac:dyDescent="0.2">
      <c r="I182">
        <f t="shared" si="18"/>
        <v>16</v>
      </c>
      <c r="O182" s="3"/>
      <c r="P182" s="6"/>
      <c r="Q182" s="7"/>
      <c r="R182" s="7"/>
      <c r="S182" s="7"/>
      <c r="T182">
        <v>181</v>
      </c>
      <c r="U182">
        <f>IF(比較2!$C$7&lt;system!I182,"",system!I182)</f>
        <v>16</v>
      </c>
      <c r="V182" s="3">
        <f t="shared" si="14"/>
        <v>47574</v>
      </c>
      <c r="W182" s="6">
        <f>IF(U182="","",VLOOKUP(U182,system!$A$2:$B$36,2,FALSE))</f>
        <v>1.55E-2</v>
      </c>
      <c r="X182" s="7">
        <f t="shared" si="15"/>
        <v>23510685</v>
      </c>
      <c r="Y182" s="7">
        <f>IF(U182="","",VLOOKUP(U182,system!$L$2:$Q$36,6,FALSE))</f>
        <v>113991</v>
      </c>
      <c r="Z182" s="7">
        <f t="shared" si="16"/>
        <v>30367</v>
      </c>
      <c r="AA182" s="7">
        <f t="shared" si="17"/>
        <v>83624</v>
      </c>
      <c r="AB182">
        <f>IF(X182="","",ROUND(system!$AJ$5/100*X182,-2))</f>
        <v>128600</v>
      </c>
    </row>
    <row r="183" spans="9:28" x14ac:dyDescent="0.2">
      <c r="I183">
        <f t="shared" si="18"/>
        <v>16</v>
      </c>
      <c r="O183" s="3"/>
      <c r="P183" s="6"/>
      <c r="Q183" s="7"/>
      <c r="R183" s="7"/>
      <c r="S183" s="7"/>
      <c r="T183">
        <v>182</v>
      </c>
      <c r="U183">
        <f>IF(比較2!$C$7&lt;system!I183,"",system!I183)</f>
        <v>16</v>
      </c>
      <c r="V183" s="3">
        <f t="shared" si="14"/>
        <v>47604</v>
      </c>
      <c r="W183" s="6">
        <f>IF(U183="","",VLOOKUP(U183,system!$A$2:$B$36,2,FALSE))</f>
        <v>1.55E-2</v>
      </c>
      <c r="X183" s="7">
        <f t="shared" si="15"/>
        <v>23427061</v>
      </c>
      <c r="Y183" s="7">
        <f>IF(U183="","",VLOOKUP(U183,system!$L$2:$Q$36,6,FALSE))</f>
        <v>113991</v>
      </c>
      <c r="Z183" s="7">
        <f t="shared" si="16"/>
        <v>30259</v>
      </c>
      <c r="AA183" s="7">
        <f t="shared" si="17"/>
        <v>83732</v>
      </c>
    </row>
    <row r="184" spans="9:28" x14ac:dyDescent="0.2">
      <c r="I184">
        <f t="shared" si="18"/>
        <v>16</v>
      </c>
      <c r="O184" s="3"/>
      <c r="P184" s="6"/>
      <c r="Q184" s="7"/>
      <c r="R184" s="7"/>
      <c r="S184" s="7"/>
      <c r="T184">
        <v>183</v>
      </c>
      <c r="U184">
        <f>IF(比較2!$C$7&lt;system!I184,"",system!I184)</f>
        <v>16</v>
      </c>
      <c r="V184" s="3">
        <f t="shared" si="14"/>
        <v>47635</v>
      </c>
      <c r="W184" s="6">
        <f>IF(U184="","",VLOOKUP(U184,system!$A$2:$B$36,2,FALSE))</f>
        <v>1.55E-2</v>
      </c>
      <c r="X184" s="7">
        <f t="shared" si="15"/>
        <v>23343329</v>
      </c>
      <c r="Y184" s="7">
        <f>IF(U184="","",VLOOKUP(U184,system!$L$2:$Q$36,6,FALSE))</f>
        <v>113991</v>
      </c>
      <c r="Z184" s="7">
        <f t="shared" si="16"/>
        <v>30151</v>
      </c>
      <c r="AA184" s="7">
        <f t="shared" si="17"/>
        <v>83840</v>
      </c>
    </row>
    <row r="185" spans="9:28" x14ac:dyDescent="0.2">
      <c r="I185">
        <f t="shared" si="18"/>
        <v>16</v>
      </c>
      <c r="O185" s="3"/>
      <c r="P185" s="6"/>
      <c r="Q185" s="7"/>
      <c r="R185" s="7"/>
      <c r="S185" s="7"/>
      <c r="T185">
        <v>184</v>
      </c>
      <c r="U185">
        <f>IF(比較2!$C$7&lt;system!I185,"",system!I185)</f>
        <v>16</v>
      </c>
      <c r="V185" s="3">
        <f t="shared" si="14"/>
        <v>47665</v>
      </c>
      <c r="W185" s="6">
        <f>IF(U185="","",VLOOKUP(U185,system!$A$2:$B$36,2,FALSE))</f>
        <v>1.55E-2</v>
      </c>
      <c r="X185" s="7">
        <f t="shared" si="15"/>
        <v>23259489</v>
      </c>
      <c r="Y185" s="7">
        <f>IF(U185="","",VLOOKUP(U185,system!$L$2:$Q$36,6,FALSE))</f>
        <v>113991</v>
      </c>
      <c r="Z185" s="7">
        <f t="shared" si="16"/>
        <v>30043</v>
      </c>
      <c r="AA185" s="7">
        <f t="shared" si="17"/>
        <v>83948</v>
      </c>
    </row>
    <row r="186" spans="9:28" x14ac:dyDescent="0.2">
      <c r="I186">
        <f t="shared" si="18"/>
        <v>16</v>
      </c>
      <c r="O186" s="3"/>
      <c r="P186" s="6"/>
      <c r="Q186" s="7"/>
      <c r="R186" s="7"/>
      <c r="S186" s="7"/>
      <c r="T186">
        <v>185</v>
      </c>
      <c r="U186">
        <f>IF(比較2!$C$7&lt;system!I186,"",system!I186)</f>
        <v>16</v>
      </c>
      <c r="V186" s="3">
        <f t="shared" si="14"/>
        <v>47696</v>
      </c>
      <c r="W186" s="6">
        <f>IF(U186="","",VLOOKUP(U186,system!$A$2:$B$36,2,FALSE))</f>
        <v>1.55E-2</v>
      </c>
      <c r="X186" s="7">
        <f t="shared" si="15"/>
        <v>23175541</v>
      </c>
      <c r="Y186" s="7">
        <f>IF(U186="","",VLOOKUP(U186,system!$L$2:$Q$36,6,FALSE))</f>
        <v>113991</v>
      </c>
      <c r="Z186" s="7">
        <f t="shared" si="16"/>
        <v>29935</v>
      </c>
      <c r="AA186" s="7">
        <f t="shared" si="17"/>
        <v>84056</v>
      </c>
    </row>
    <row r="187" spans="9:28" x14ac:dyDescent="0.2">
      <c r="I187">
        <f t="shared" si="18"/>
        <v>16</v>
      </c>
      <c r="O187" s="3"/>
      <c r="P187" s="6"/>
      <c r="Q187" s="7"/>
      <c r="R187" s="7"/>
      <c r="S187" s="7"/>
      <c r="T187">
        <v>186</v>
      </c>
      <c r="U187">
        <f>IF(比較2!$C$7&lt;system!I187,"",system!I187)</f>
        <v>16</v>
      </c>
      <c r="V187" s="3">
        <f t="shared" si="14"/>
        <v>47727</v>
      </c>
      <c r="W187" s="6">
        <f>IF(U187="","",VLOOKUP(U187,system!$A$2:$B$36,2,FALSE))</f>
        <v>1.55E-2</v>
      </c>
      <c r="X187" s="7">
        <f t="shared" si="15"/>
        <v>23091485</v>
      </c>
      <c r="Y187" s="7">
        <f>IF(U187="","",VLOOKUP(U187,system!$L$2:$Q$36,6,FALSE))</f>
        <v>113991</v>
      </c>
      <c r="Z187" s="7">
        <f t="shared" si="16"/>
        <v>29826</v>
      </c>
      <c r="AA187" s="7">
        <f t="shared" si="17"/>
        <v>84165</v>
      </c>
    </row>
    <row r="188" spans="9:28" x14ac:dyDescent="0.2">
      <c r="I188">
        <f t="shared" si="18"/>
        <v>16</v>
      </c>
      <c r="O188" s="3"/>
      <c r="P188" s="6"/>
      <c r="Q188" s="7"/>
      <c r="R188" s="7"/>
      <c r="S188" s="7"/>
      <c r="T188">
        <v>187</v>
      </c>
      <c r="U188">
        <f>IF(比較2!$C$7&lt;system!I188,"",system!I188)</f>
        <v>16</v>
      </c>
      <c r="V188" s="3">
        <f t="shared" si="14"/>
        <v>47757</v>
      </c>
      <c r="W188" s="6">
        <f>IF(U188="","",VLOOKUP(U188,system!$A$2:$B$36,2,FALSE))</f>
        <v>1.55E-2</v>
      </c>
      <c r="X188" s="7">
        <f t="shared" si="15"/>
        <v>23007320</v>
      </c>
      <c r="Y188" s="7">
        <f>IF(U188="","",VLOOKUP(U188,system!$L$2:$Q$36,6,FALSE))</f>
        <v>113991</v>
      </c>
      <c r="Z188" s="7">
        <f t="shared" si="16"/>
        <v>29717</v>
      </c>
      <c r="AA188" s="7">
        <f t="shared" si="17"/>
        <v>84274</v>
      </c>
    </row>
    <row r="189" spans="9:28" x14ac:dyDescent="0.2">
      <c r="I189">
        <f t="shared" si="18"/>
        <v>16</v>
      </c>
      <c r="O189" s="3"/>
      <c r="P189" s="6"/>
      <c r="Q189" s="7"/>
      <c r="R189" s="7"/>
      <c r="S189" s="7"/>
      <c r="T189">
        <v>188</v>
      </c>
      <c r="U189">
        <f>IF(比較2!$C$7&lt;system!I189,"",system!I189)</f>
        <v>16</v>
      </c>
      <c r="V189" s="3">
        <f t="shared" si="14"/>
        <v>47788</v>
      </c>
      <c r="W189" s="6">
        <f>IF(U189="","",VLOOKUP(U189,system!$A$2:$B$36,2,FALSE))</f>
        <v>1.55E-2</v>
      </c>
      <c r="X189" s="7">
        <f t="shared" si="15"/>
        <v>22923046</v>
      </c>
      <c r="Y189" s="7">
        <f>IF(U189="","",VLOOKUP(U189,system!$L$2:$Q$36,6,FALSE))</f>
        <v>113991</v>
      </c>
      <c r="Z189" s="7">
        <f t="shared" si="16"/>
        <v>29608</v>
      </c>
      <c r="AA189" s="7">
        <f t="shared" si="17"/>
        <v>84383</v>
      </c>
    </row>
    <row r="190" spans="9:28" x14ac:dyDescent="0.2">
      <c r="I190">
        <f t="shared" si="18"/>
        <v>16</v>
      </c>
      <c r="O190" s="3"/>
      <c r="P190" s="6"/>
      <c r="Q190" s="7"/>
      <c r="R190" s="7"/>
      <c r="S190" s="7"/>
      <c r="T190">
        <v>189</v>
      </c>
      <c r="U190">
        <f>IF(比較2!$C$7&lt;system!I190,"",system!I190)</f>
        <v>16</v>
      </c>
      <c r="V190" s="3">
        <f t="shared" si="14"/>
        <v>47818</v>
      </c>
      <c r="W190" s="6">
        <f>IF(U190="","",VLOOKUP(U190,system!$A$2:$B$36,2,FALSE))</f>
        <v>1.55E-2</v>
      </c>
      <c r="X190" s="7">
        <f t="shared" si="15"/>
        <v>22838663</v>
      </c>
      <c r="Y190" s="7">
        <f>IF(U190="","",VLOOKUP(U190,system!$L$2:$Q$36,6,FALSE))</f>
        <v>113991</v>
      </c>
      <c r="Z190" s="7">
        <f t="shared" si="16"/>
        <v>29499</v>
      </c>
      <c r="AA190" s="7">
        <f t="shared" si="17"/>
        <v>84492</v>
      </c>
    </row>
    <row r="191" spans="9:28" x14ac:dyDescent="0.2">
      <c r="I191">
        <f t="shared" si="18"/>
        <v>16</v>
      </c>
      <c r="O191" s="3"/>
      <c r="P191" s="6"/>
      <c r="Q191" s="7"/>
      <c r="R191" s="7"/>
      <c r="S191" s="7"/>
      <c r="T191">
        <v>190</v>
      </c>
      <c r="U191">
        <f>IF(比較2!$C$7&lt;system!I191,"",system!I191)</f>
        <v>16</v>
      </c>
      <c r="V191" s="3">
        <f t="shared" si="14"/>
        <v>47849</v>
      </c>
      <c r="W191" s="6">
        <f>IF(U191="","",VLOOKUP(U191,system!$A$2:$B$36,2,FALSE))</f>
        <v>1.55E-2</v>
      </c>
      <c r="X191" s="7">
        <f t="shared" si="15"/>
        <v>22754171</v>
      </c>
      <c r="Y191" s="7">
        <f>IF(U191="","",VLOOKUP(U191,system!$L$2:$Q$36,6,FALSE))</f>
        <v>113991</v>
      </c>
      <c r="Z191" s="7">
        <f t="shared" si="16"/>
        <v>29390</v>
      </c>
      <c r="AA191" s="7">
        <f t="shared" si="17"/>
        <v>84601</v>
      </c>
    </row>
    <row r="192" spans="9:28" x14ac:dyDescent="0.2">
      <c r="I192">
        <f t="shared" si="18"/>
        <v>16</v>
      </c>
      <c r="O192" s="3"/>
      <c r="P192" s="6"/>
      <c r="Q192" s="7"/>
      <c r="R192" s="7"/>
      <c r="S192" s="7"/>
      <c r="T192">
        <v>191</v>
      </c>
      <c r="U192">
        <f>IF(比較2!$C$7&lt;system!I192,"",system!I192)</f>
        <v>16</v>
      </c>
      <c r="V192" s="3">
        <f t="shared" si="14"/>
        <v>47880</v>
      </c>
      <c r="W192" s="6">
        <f>IF(U192="","",VLOOKUP(U192,system!$A$2:$B$36,2,FALSE))</f>
        <v>1.55E-2</v>
      </c>
      <c r="X192" s="7">
        <f t="shared" si="15"/>
        <v>22669570</v>
      </c>
      <c r="Y192" s="7">
        <f>IF(U192="","",VLOOKUP(U192,system!$L$2:$Q$36,6,FALSE))</f>
        <v>113991</v>
      </c>
      <c r="Z192" s="7">
        <f t="shared" si="16"/>
        <v>29281</v>
      </c>
      <c r="AA192" s="7">
        <f t="shared" si="17"/>
        <v>84710</v>
      </c>
    </row>
    <row r="193" spans="9:28" x14ac:dyDescent="0.2">
      <c r="I193">
        <f t="shared" si="18"/>
        <v>16</v>
      </c>
      <c r="O193" s="3"/>
      <c r="P193" s="6"/>
      <c r="Q193" s="7"/>
      <c r="R193" s="7"/>
      <c r="S193" s="7"/>
      <c r="T193">
        <v>192</v>
      </c>
      <c r="U193">
        <f>IF(比較2!$C$7&lt;system!I193,"",system!I193)</f>
        <v>16</v>
      </c>
      <c r="V193" s="3">
        <f t="shared" si="14"/>
        <v>47908</v>
      </c>
      <c r="W193" s="6">
        <f>IF(U193="","",VLOOKUP(U193,system!$A$2:$B$36,2,FALSE))</f>
        <v>1.55E-2</v>
      </c>
      <c r="X193" s="7">
        <f t="shared" si="15"/>
        <v>22584860</v>
      </c>
      <c r="Y193" s="7">
        <f>IF(U193="","",VLOOKUP(U193,system!$L$2:$Q$36,6,FALSE))</f>
        <v>113991</v>
      </c>
      <c r="Z193" s="7">
        <f t="shared" si="16"/>
        <v>29172</v>
      </c>
      <c r="AA193" s="7">
        <f t="shared" si="17"/>
        <v>84819</v>
      </c>
    </row>
    <row r="194" spans="9:28" x14ac:dyDescent="0.2">
      <c r="I194">
        <f t="shared" si="18"/>
        <v>17</v>
      </c>
      <c r="O194" s="3"/>
      <c r="P194" s="6"/>
      <c r="Q194" s="7"/>
      <c r="R194" s="7"/>
      <c r="S194" s="7"/>
      <c r="T194">
        <v>193</v>
      </c>
      <c r="U194">
        <f>IF(比較2!$C$7&lt;system!I194,"",system!I194)</f>
        <v>17</v>
      </c>
      <c r="V194" s="3">
        <f t="shared" si="14"/>
        <v>47939</v>
      </c>
      <c r="W194" s="6">
        <f>IF(U194="","",VLOOKUP(U194,system!$A$2:$B$36,2,FALSE))</f>
        <v>1.55E-2</v>
      </c>
      <c r="X194" s="7">
        <f t="shared" si="15"/>
        <v>22500041</v>
      </c>
      <c r="Y194" s="7">
        <f>IF(U194="","",VLOOKUP(U194,system!$L$2:$Q$36,6,FALSE))</f>
        <v>113991</v>
      </c>
      <c r="Z194" s="7">
        <f t="shared" si="16"/>
        <v>29062</v>
      </c>
      <c r="AA194" s="7">
        <f t="shared" si="17"/>
        <v>84929</v>
      </c>
      <c r="AB194">
        <f>IF(X194="","",ROUND(system!$AJ$5/100*X194,-2))</f>
        <v>123100</v>
      </c>
    </row>
    <row r="195" spans="9:28" x14ac:dyDescent="0.2">
      <c r="I195">
        <f t="shared" si="18"/>
        <v>17</v>
      </c>
      <c r="O195" s="3"/>
      <c r="P195" s="6"/>
      <c r="Q195" s="7"/>
      <c r="R195" s="7"/>
      <c r="S195" s="7"/>
      <c r="T195">
        <v>194</v>
      </c>
      <c r="U195">
        <f>IF(比較2!$C$7&lt;system!I195,"",system!I195)</f>
        <v>17</v>
      </c>
      <c r="V195" s="3">
        <f t="shared" ref="V195:V258" si="19">IF(U195="","",EDATE(V194,1))</f>
        <v>47969</v>
      </c>
      <c r="W195" s="6">
        <f>IF(U195="","",VLOOKUP(U195,system!$A$2:$B$36,2,FALSE))</f>
        <v>1.55E-2</v>
      </c>
      <c r="X195" s="7">
        <f t="shared" si="15"/>
        <v>22415112</v>
      </c>
      <c r="Y195" s="7">
        <f>IF(U195="","",VLOOKUP(U195,system!$L$2:$Q$36,6,FALSE))</f>
        <v>113991</v>
      </c>
      <c r="Z195" s="7">
        <f t="shared" si="16"/>
        <v>28952</v>
      </c>
      <c r="AA195" s="7">
        <f t="shared" si="17"/>
        <v>85039</v>
      </c>
    </row>
    <row r="196" spans="9:28" x14ac:dyDescent="0.2">
      <c r="I196">
        <f t="shared" si="18"/>
        <v>17</v>
      </c>
      <c r="O196" s="3"/>
      <c r="P196" s="6"/>
      <c r="Q196" s="7"/>
      <c r="R196" s="7"/>
      <c r="S196" s="7"/>
      <c r="T196">
        <v>195</v>
      </c>
      <c r="U196">
        <f>IF(比較2!$C$7&lt;system!I196,"",system!I196)</f>
        <v>17</v>
      </c>
      <c r="V196" s="3">
        <f t="shared" si="19"/>
        <v>48000</v>
      </c>
      <c r="W196" s="6">
        <f>IF(U196="","",VLOOKUP(U196,system!$A$2:$B$36,2,FALSE))</f>
        <v>1.55E-2</v>
      </c>
      <c r="X196" s="7">
        <f t="shared" ref="X196:X259" si="20">IF(U196="","",ROUNDDOWN(X195-AA195,0))</f>
        <v>22330073</v>
      </c>
      <c r="Y196" s="7">
        <f>IF(U196="","",VLOOKUP(U196,system!$L$2:$Q$36,6,FALSE))</f>
        <v>113991</v>
      </c>
      <c r="Z196" s="7">
        <f t="shared" ref="Z196:Z259" si="21">IF(U196="","",ROUNDDOWN(X196*W196/12,0))</f>
        <v>28843</v>
      </c>
      <c r="AA196" s="7">
        <f t="shared" ref="AA196:AA259" si="22">IF(U196="","",ROUNDDOWN(Y196-Z196,0))</f>
        <v>85148</v>
      </c>
    </row>
    <row r="197" spans="9:28" x14ac:dyDescent="0.2">
      <c r="I197">
        <f t="shared" si="18"/>
        <v>17</v>
      </c>
      <c r="O197" s="3"/>
      <c r="P197" s="6"/>
      <c r="Q197" s="7"/>
      <c r="R197" s="7"/>
      <c r="S197" s="7"/>
      <c r="T197">
        <v>196</v>
      </c>
      <c r="U197">
        <f>IF(比較2!$C$7&lt;system!I197,"",system!I197)</f>
        <v>17</v>
      </c>
      <c r="V197" s="3">
        <f t="shared" si="19"/>
        <v>48030</v>
      </c>
      <c r="W197" s="6">
        <f>IF(U197="","",VLOOKUP(U197,system!$A$2:$B$36,2,FALSE))</f>
        <v>1.55E-2</v>
      </c>
      <c r="X197" s="7">
        <f t="shared" si="20"/>
        <v>22244925</v>
      </c>
      <c r="Y197" s="7">
        <f>IF(U197="","",VLOOKUP(U197,system!$L$2:$Q$36,6,FALSE))</f>
        <v>113991</v>
      </c>
      <c r="Z197" s="7">
        <f t="shared" si="21"/>
        <v>28733</v>
      </c>
      <c r="AA197" s="7">
        <f t="shared" si="22"/>
        <v>85258</v>
      </c>
    </row>
    <row r="198" spans="9:28" x14ac:dyDescent="0.2">
      <c r="I198">
        <f t="shared" si="18"/>
        <v>17</v>
      </c>
      <c r="O198" s="3"/>
      <c r="P198" s="6"/>
      <c r="Q198" s="7"/>
      <c r="R198" s="7"/>
      <c r="S198" s="7"/>
      <c r="T198">
        <v>197</v>
      </c>
      <c r="U198">
        <f>IF(比較2!$C$7&lt;system!I198,"",system!I198)</f>
        <v>17</v>
      </c>
      <c r="V198" s="3">
        <f t="shared" si="19"/>
        <v>48061</v>
      </c>
      <c r="W198" s="6">
        <f>IF(U198="","",VLOOKUP(U198,system!$A$2:$B$36,2,FALSE))</f>
        <v>1.55E-2</v>
      </c>
      <c r="X198" s="7">
        <f t="shared" si="20"/>
        <v>22159667</v>
      </c>
      <c r="Y198" s="7">
        <f>IF(U198="","",VLOOKUP(U198,system!$L$2:$Q$36,6,FALSE))</f>
        <v>113991</v>
      </c>
      <c r="Z198" s="7">
        <f t="shared" si="21"/>
        <v>28622</v>
      </c>
      <c r="AA198" s="7">
        <f t="shared" si="22"/>
        <v>85369</v>
      </c>
    </row>
    <row r="199" spans="9:28" x14ac:dyDescent="0.2">
      <c r="I199">
        <f t="shared" si="18"/>
        <v>17</v>
      </c>
      <c r="O199" s="3"/>
      <c r="P199" s="6"/>
      <c r="Q199" s="7"/>
      <c r="R199" s="7"/>
      <c r="S199" s="7"/>
      <c r="T199">
        <v>198</v>
      </c>
      <c r="U199">
        <f>IF(比較2!$C$7&lt;system!I199,"",system!I199)</f>
        <v>17</v>
      </c>
      <c r="V199" s="3">
        <f t="shared" si="19"/>
        <v>48092</v>
      </c>
      <c r="W199" s="6">
        <f>IF(U199="","",VLOOKUP(U199,system!$A$2:$B$36,2,FALSE))</f>
        <v>1.55E-2</v>
      </c>
      <c r="X199" s="7">
        <f t="shared" si="20"/>
        <v>22074298</v>
      </c>
      <c r="Y199" s="7">
        <f>IF(U199="","",VLOOKUP(U199,system!$L$2:$Q$36,6,FALSE))</f>
        <v>113991</v>
      </c>
      <c r="Z199" s="7">
        <f t="shared" si="21"/>
        <v>28512</v>
      </c>
      <c r="AA199" s="7">
        <f t="shared" si="22"/>
        <v>85479</v>
      </c>
    </row>
    <row r="200" spans="9:28" x14ac:dyDescent="0.2">
      <c r="I200">
        <f t="shared" si="18"/>
        <v>17</v>
      </c>
      <c r="O200" s="3"/>
      <c r="P200" s="6"/>
      <c r="Q200" s="7"/>
      <c r="R200" s="7"/>
      <c r="S200" s="7"/>
      <c r="T200">
        <v>199</v>
      </c>
      <c r="U200">
        <f>IF(比較2!$C$7&lt;system!I200,"",system!I200)</f>
        <v>17</v>
      </c>
      <c r="V200" s="3">
        <f t="shared" si="19"/>
        <v>48122</v>
      </c>
      <c r="W200" s="6">
        <f>IF(U200="","",VLOOKUP(U200,system!$A$2:$B$36,2,FALSE))</f>
        <v>1.55E-2</v>
      </c>
      <c r="X200" s="7">
        <f t="shared" si="20"/>
        <v>21988819</v>
      </c>
      <c r="Y200" s="7">
        <f>IF(U200="","",VLOOKUP(U200,system!$L$2:$Q$36,6,FALSE))</f>
        <v>113991</v>
      </c>
      <c r="Z200" s="7">
        <f t="shared" si="21"/>
        <v>28402</v>
      </c>
      <c r="AA200" s="7">
        <f t="shared" si="22"/>
        <v>85589</v>
      </c>
    </row>
    <row r="201" spans="9:28" x14ac:dyDescent="0.2">
      <c r="I201">
        <f t="shared" si="18"/>
        <v>17</v>
      </c>
      <c r="O201" s="3"/>
      <c r="P201" s="6"/>
      <c r="Q201" s="7"/>
      <c r="R201" s="7"/>
      <c r="S201" s="7"/>
      <c r="T201">
        <v>200</v>
      </c>
      <c r="U201">
        <f>IF(比較2!$C$7&lt;system!I201,"",system!I201)</f>
        <v>17</v>
      </c>
      <c r="V201" s="3">
        <f t="shared" si="19"/>
        <v>48153</v>
      </c>
      <c r="W201" s="6">
        <f>IF(U201="","",VLOOKUP(U201,system!$A$2:$B$36,2,FALSE))</f>
        <v>1.55E-2</v>
      </c>
      <c r="X201" s="7">
        <f t="shared" si="20"/>
        <v>21903230</v>
      </c>
      <c r="Y201" s="7">
        <f>IF(U201="","",VLOOKUP(U201,system!$L$2:$Q$36,6,FALSE))</f>
        <v>113991</v>
      </c>
      <c r="Z201" s="7">
        <f t="shared" si="21"/>
        <v>28291</v>
      </c>
      <c r="AA201" s="7">
        <f t="shared" si="22"/>
        <v>85700</v>
      </c>
    </row>
    <row r="202" spans="9:28" x14ac:dyDescent="0.2">
      <c r="I202">
        <f t="shared" si="18"/>
        <v>17</v>
      </c>
      <c r="O202" s="3"/>
      <c r="P202" s="6"/>
      <c r="Q202" s="7"/>
      <c r="R202" s="7"/>
      <c r="S202" s="7"/>
      <c r="T202">
        <v>201</v>
      </c>
      <c r="U202">
        <f>IF(比較2!$C$7&lt;system!I202,"",system!I202)</f>
        <v>17</v>
      </c>
      <c r="V202" s="3">
        <f t="shared" si="19"/>
        <v>48183</v>
      </c>
      <c r="W202" s="6">
        <f>IF(U202="","",VLOOKUP(U202,system!$A$2:$B$36,2,FALSE))</f>
        <v>1.55E-2</v>
      </c>
      <c r="X202" s="7">
        <f t="shared" si="20"/>
        <v>21817530</v>
      </c>
      <c r="Y202" s="7">
        <f>IF(U202="","",VLOOKUP(U202,system!$L$2:$Q$36,6,FALSE))</f>
        <v>113991</v>
      </c>
      <c r="Z202" s="7">
        <f t="shared" si="21"/>
        <v>28180</v>
      </c>
      <c r="AA202" s="7">
        <f t="shared" si="22"/>
        <v>85811</v>
      </c>
    </row>
    <row r="203" spans="9:28" x14ac:dyDescent="0.2">
      <c r="I203">
        <f t="shared" si="18"/>
        <v>17</v>
      </c>
      <c r="O203" s="3"/>
      <c r="P203" s="6"/>
      <c r="Q203" s="7"/>
      <c r="R203" s="7"/>
      <c r="S203" s="7"/>
      <c r="T203">
        <v>202</v>
      </c>
      <c r="U203">
        <f>IF(比較2!$C$7&lt;system!I203,"",system!I203)</f>
        <v>17</v>
      </c>
      <c r="V203" s="3">
        <f t="shared" si="19"/>
        <v>48214</v>
      </c>
      <c r="W203" s="6">
        <f>IF(U203="","",VLOOKUP(U203,system!$A$2:$B$36,2,FALSE))</f>
        <v>1.55E-2</v>
      </c>
      <c r="X203" s="7">
        <f t="shared" si="20"/>
        <v>21731719</v>
      </c>
      <c r="Y203" s="7">
        <f>IF(U203="","",VLOOKUP(U203,system!$L$2:$Q$36,6,FALSE))</f>
        <v>113991</v>
      </c>
      <c r="Z203" s="7">
        <f t="shared" si="21"/>
        <v>28070</v>
      </c>
      <c r="AA203" s="7">
        <f t="shared" si="22"/>
        <v>85921</v>
      </c>
    </row>
    <row r="204" spans="9:28" x14ac:dyDescent="0.2">
      <c r="I204">
        <f t="shared" si="18"/>
        <v>17</v>
      </c>
      <c r="O204" s="3"/>
      <c r="P204" s="6"/>
      <c r="Q204" s="7"/>
      <c r="R204" s="7"/>
      <c r="S204" s="7"/>
      <c r="T204">
        <v>203</v>
      </c>
      <c r="U204">
        <f>IF(比較2!$C$7&lt;system!I204,"",system!I204)</f>
        <v>17</v>
      </c>
      <c r="V204" s="3">
        <f t="shared" si="19"/>
        <v>48245</v>
      </c>
      <c r="W204" s="6">
        <f>IF(U204="","",VLOOKUP(U204,system!$A$2:$B$36,2,FALSE))</f>
        <v>1.55E-2</v>
      </c>
      <c r="X204" s="7">
        <f t="shared" si="20"/>
        <v>21645798</v>
      </c>
      <c r="Y204" s="7">
        <f>IF(U204="","",VLOOKUP(U204,system!$L$2:$Q$36,6,FALSE))</f>
        <v>113991</v>
      </c>
      <c r="Z204" s="7">
        <f t="shared" si="21"/>
        <v>27959</v>
      </c>
      <c r="AA204" s="7">
        <f t="shared" si="22"/>
        <v>86032</v>
      </c>
    </row>
    <row r="205" spans="9:28" x14ac:dyDescent="0.2">
      <c r="I205">
        <f t="shared" si="18"/>
        <v>17</v>
      </c>
      <c r="O205" s="3"/>
      <c r="P205" s="6"/>
      <c r="Q205" s="7"/>
      <c r="R205" s="7"/>
      <c r="S205" s="7"/>
      <c r="T205">
        <v>204</v>
      </c>
      <c r="U205">
        <f>IF(比較2!$C$7&lt;system!I205,"",system!I205)</f>
        <v>17</v>
      </c>
      <c r="V205" s="3">
        <f t="shared" si="19"/>
        <v>48274</v>
      </c>
      <c r="W205" s="6">
        <f>IF(U205="","",VLOOKUP(U205,system!$A$2:$B$36,2,FALSE))</f>
        <v>1.55E-2</v>
      </c>
      <c r="X205" s="7">
        <f t="shared" si="20"/>
        <v>21559766</v>
      </c>
      <c r="Y205" s="7">
        <f>IF(U205="","",VLOOKUP(U205,system!$L$2:$Q$36,6,FALSE))</f>
        <v>113991</v>
      </c>
      <c r="Z205" s="7">
        <f t="shared" si="21"/>
        <v>27848</v>
      </c>
      <c r="AA205" s="7">
        <f t="shared" si="22"/>
        <v>86143</v>
      </c>
    </row>
    <row r="206" spans="9:28" x14ac:dyDescent="0.2">
      <c r="I206">
        <f t="shared" si="18"/>
        <v>18</v>
      </c>
      <c r="O206" s="3"/>
      <c r="P206" s="6"/>
      <c r="Q206" s="7"/>
      <c r="R206" s="7"/>
      <c r="S206" s="7"/>
      <c r="T206">
        <v>205</v>
      </c>
      <c r="U206">
        <f>IF(比較2!$C$7&lt;system!I206,"",system!I206)</f>
        <v>18</v>
      </c>
      <c r="V206" s="3">
        <f t="shared" si="19"/>
        <v>48305</v>
      </c>
      <c r="W206" s="6">
        <f>IF(U206="","",VLOOKUP(U206,system!$A$2:$B$36,2,FALSE))</f>
        <v>1.55E-2</v>
      </c>
      <c r="X206" s="7">
        <f t="shared" si="20"/>
        <v>21473623</v>
      </c>
      <c r="Y206" s="7">
        <f>IF(U206="","",VLOOKUP(U206,system!$L$2:$Q$36,6,FALSE))</f>
        <v>113991</v>
      </c>
      <c r="Z206" s="7">
        <f t="shared" si="21"/>
        <v>27736</v>
      </c>
      <c r="AA206" s="7">
        <f t="shared" si="22"/>
        <v>86255</v>
      </c>
      <c r="AB206">
        <f>IF(X206="","",ROUND(system!$AJ$5/100*X206,-2))</f>
        <v>117500</v>
      </c>
    </row>
    <row r="207" spans="9:28" x14ac:dyDescent="0.2">
      <c r="I207">
        <f t="shared" ref="I207:I217" si="23">I195+1</f>
        <v>18</v>
      </c>
      <c r="O207" s="3"/>
      <c r="P207" s="6"/>
      <c r="Q207" s="7"/>
      <c r="R207" s="7"/>
      <c r="S207" s="7"/>
      <c r="T207">
        <v>206</v>
      </c>
      <c r="U207">
        <f>IF(比較2!$C$7&lt;system!I207,"",system!I207)</f>
        <v>18</v>
      </c>
      <c r="V207" s="3">
        <f t="shared" si="19"/>
        <v>48335</v>
      </c>
      <c r="W207" s="6">
        <f>IF(U207="","",VLOOKUP(U207,system!$A$2:$B$36,2,FALSE))</f>
        <v>1.55E-2</v>
      </c>
      <c r="X207" s="7">
        <f t="shared" si="20"/>
        <v>21387368</v>
      </c>
      <c r="Y207" s="7">
        <f>IF(U207="","",VLOOKUP(U207,system!$L$2:$Q$36,6,FALSE))</f>
        <v>113991</v>
      </c>
      <c r="Z207" s="7">
        <f t="shared" si="21"/>
        <v>27625</v>
      </c>
      <c r="AA207" s="7">
        <f t="shared" si="22"/>
        <v>86366</v>
      </c>
    </row>
    <row r="208" spans="9:28" x14ac:dyDescent="0.2">
      <c r="I208">
        <f t="shared" si="23"/>
        <v>18</v>
      </c>
      <c r="O208" s="3"/>
      <c r="P208" s="6"/>
      <c r="Q208" s="7"/>
      <c r="R208" s="7"/>
      <c r="S208" s="7"/>
      <c r="T208">
        <v>207</v>
      </c>
      <c r="U208">
        <f>IF(比較2!$C$7&lt;system!I208,"",system!I208)</f>
        <v>18</v>
      </c>
      <c r="V208" s="3">
        <f t="shared" si="19"/>
        <v>48366</v>
      </c>
      <c r="W208" s="6">
        <f>IF(U208="","",VLOOKUP(U208,system!$A$2:$B$36,2,FALSE))</f>
        <v>1.55E-2</v>
      </c>
      <c r="X208" s="7">
        <f t="shared" si="20"/>
        <v>21301002</v>
      </c>
      <c r="Y208" s="7">
        <f>IF(U208="","",VLOOKUP(U208,system!$L$2:$Q$36,6,FALSE))</f>
        <v>113991</v>
      </c>
      <c r="Z208" s="7">
        <f t="shared" si="21"/>
        <v>27513</v>
      </c>
      <c r="AA208" s="7">
        <f t="shared" si="22"/>
        <v>86478</v>
      </c>
    </row>
    <row r="209" spans="9:28" x14ac:dyDescent="0.2">
      <c r="I209">
        <f t="shared" si="23"/>
        <v>18</v>
      </c>
      <c r="O209" s="3"/>
      <c r="P209" s="6"/>
      <c r="Q209" s="7"/>
      <c r="R209" s="7"/>
      <c r="S209" s="7"/>
      <c r="T209">
        <v>208</v>
      </c>
      <c r="U209">
        <f>IF(比較2!$C$7&lt;system!I209,"",system!I209)</f>
        <v>18</v>
      </c>
      <c r="V209" s="3">
        <f t="shared" si="19"/>
        <v>48396</v>
      </c>
      <c r="W209" s="6">
        <f>IF(U209="","",VLOOKUP(U209,system!$A$2:$B$36,2,FALSE))</f>
        <v>1.55E-2</v>
      </c>
      <c r="X209" s="7">
        <f t="shared" si="20"/>
        <v>21214524</v>
      </c>
      <c r="Y209" s="7">
        <f>IF(U209="","",VLOOKUP(U209,system!$L$2:$Q$36,6,FALSE))</f>
        <v>113991</v>
      </c>
      <c r="Z209" s="7">
        <f t="shared" si="21"/>
        <v>27402</v>
      </c>
      <c r="AA209" s="7">
        <f t="shared" si="22"/>
        <v>86589</v>
      </c>
    </row>
    <row r="210" spans="9:28" x14ac:dyDescent="0.2">
      <c r="I210">
        <f t="shared" si="23"/>
        <v>18</v>
      </c>
      <c r="O210" s="3"/>
      <c r="P210" s="6"/>
      <c r="Q210" s="7"/>
      <c r="R210" s="7"/>
      <c r="S210" s="7"/>
      <c r="T210">
        <v>209</v>
      </c>
      <c r="U210">
        <f>IF(比較2!$C$7&lt;system!I210,"",system!I210)</f>
        <v>18</v>
      </c>
      <c r="V210" s="3">
        <f t="shared" si="19"/>
        <v>48427</v>
      </c>
      <c r="W210" s="6">
        <f>IF(U210="","",VLOOKUP(U210,system!$A$2:$B$36,2,FALSE))</f>
        <v>1.55E-2</v>
      </c>
      <c r="X210" s="7">
        <f t="shared" si="20"/>
        <v>21127935</v>
      </c>
      <c r="Y210" s="7">
        <f>IF(U210="","",VLOOKUP(U210,system!$L$2:$Q$36,6,FALSE))</f>
        <v>113991</v>
      </c>
      <c r="Z210" s="7">
        <f t="shared" si="21"/>
        <v>27290</v>
      </c>
      <c r="AA210" s="7">
        <f t="shared" si="22"/>
        <v>86701</v>
      </c>
    </row>
    <row r="211" spans="9:28" x14ac:dyDescent="0.2">
      <c r="I211">
        <f t="shared" si="23"/>
        <v>18</v>
      </c>
      <c r="O211" s="3"/>
      <c r="P211" s="6"/>
      <c r="Q211" s="7"/>
      <c r="R211" s="7"/>
      <c r="S211" s="7"/>
      <c r="T211">
        <v>210</v>
      </c>
      <c r="U211">
        <f>IF(比較2!$C$7&lt;system!I211,"",system!I211)</f>
        <v>18</v>
      </c>
      <c r="V211" s="3">
        <f t="shared" si="19"/>
        <v>48458</v>
      </c>
      <c r="W211" s="6">
        <f>IF(U211="","",VLOOKUP(U211,system!$A$2:$B$36,2,FALSE))</f>
        <v>1.55E-2</v>
      </c>
      <c r="X211" s="7">
        <f t="shared" si="20"/>
        <v>21041234</v>
      </c>
      <c r="Y211" s="7">
        <f>IF(U211="","",VLOOKUP(U211,system!$L$2:$Q$36,6,FALSE))</f>
        <v>113991</v>
      </c>
      <c r="Z211" s="7">
        <f t="shared" si="21"/>
        <v>27178</v>
      </c>
      <c r="AA211" s="7">
        <f t="shared" si="22"/>
        <v>86813</v>
      </c>
    </row>
    <row r="212" spans="9:28" x14ac:dyDescent="0.2">
      <c r="I212">
        <f t="shared" si="23"/>
        <v>18</v>
      </c>
      <c r="O212" s="3"/>
      <c r="P212" s="6"/>
      <c r="Q212" s="7"/>
      <c r="R212" s="7"/>
      <c r="S212" s="7"/>
      <c r="T212">
        <v>211</v>
      </c>
      <c r="U212">
        <f>IF(比較2!$C$7&lt;system!I212,"",system!I212)</f>
        <v>18</v>
      </c>
      <c r="V212" s="3">
        <f t="shared" si="19"/>
        <v>48488</v>
      </c>
      <c r="W212" s="6">
        <f>IF(U212="","",VLOOKUP(U212,system!$A$2:$B$36,2,FALSE))</f>
        <v>1.55E-2</v>
      </c>
      <c r="X212" s="7">
        <f t="shared" si="20"/>
        <v>20954421</v>
      </c>
      <c r="Y212" s="7">
        <f>IF(U212="","",VLOOKUP(U212,system!$L$2:$Q$36,6,FALSE))</f>
        <v>113991</v>
      </c>
      <c r="Z212" s="7">
        <f t="shared" si="21"/>
        <v>27066</v>
      </c>
      <c r="AA212" s="7">
        <f t="shared" si="22"/>
        <v>86925</v>
      </c>
    </row>
    <row r="213" spans="9:28" x14ac:dyDescent="0.2">
      <c r="I213">
        <f t="shared" si="23"/>
        <v>18</v>
      </c>
      <c r="O213" s="3"/>
      <c r="P213" s="6"/>
      <c r="Q213" s="7"/>
      <c r="R213" s="7"/>
      <c r="S213" s="7"/>
      <c r="T213">
        <v>212</v>
      </c>
      <c r="U213">
        <f>IF(比較2!$C$7&lt;system!I213,"",system!I213)</f>
        <v>18</v>
      </c>
      <c r="V213" s="3">
        <f t="shared" si="19"/>
        <v>48519</v>
      </c>
      <c r="W213" s="6">
        <f>IF(U213="","",VLOOKUP(U213,system!$A$2:$B$36,2,FALSE))</f>
        <v>1.55E-2</v>
      </c>
      <c r="X213" s="7">
        <f t="shared" si="20"/>
        <v>20867496</v>
      </c>
      <c r="Y213" s="7">
        <f>IF(U213="","",VLOOKUP(U213,system!$L$2:$Q$36,6,FALSE))</f>
        <v>113991</v>
      </c>
      <c r="Z213" s="7">
        <f t="shared" si="21"/>
        <v>26953</v>
      </c>
      <c r="AA213" s="7">
        <f t="shared" si="22"/>
        <v>87038</v>
      </c>
    </row>
    <row r="214" spans="9:28" x14ac:dyDescent="0.2">
      <c r="I214">
        <f t="shared" si="23"/>
        <v>18</v>
      </c>
      <c r="O214" s="3"/>
      <c r="P214" s="6"/>
      <c r="Q214" s="7"/>
      <c r="R214" s="7"/>
      <c r="S214" s="7"/>
      <c r="T214">
        <v>213</v>
      </c>
      <c r="U214">
        <f>IF(比較2!$C$7&lt;system!I214,"",system!I214)</f>
        <v>18</v>
      </c>
      <c r="V214" s="3">
        <f t="shared" si="19"/>
        <v>48549</v>
      </c>
      <c r="W214" s="6">
        <f>IF(U214="","",VLOOKUP(U214,system!$A$2:$B$36,2,FALSE))</f>
        <v>1.55E-2</v>
      </c>
      <c r="X214" s="7">
        <f t="shared" si="20"/>
        <v>20780458</v>
      </c>
      <c r="Y214" s="7">
        <f>IF(U214="","",VLOOKUP(U214,system!$L$2:$Q$36,6,FALSE))</f>
        <v>113991</v>
      </c>
      <c r="Z214" s="7">
        <f t="shared" si="21"/>
        <v>26841</v>
      </c>
      <c r="AA214" s="7">
        <f t="shared" si="22"/>
        <v>87150</v>
      </c>
    </row>
    <row r="215" spans="9:28" x14ac:dyDescent="0.2">
      <c r="I215">
        <f t="shared" si="23"/>
        <v>18</v>
      </c>
      <c r="O215" s="3"/>
      <c r="P215" s="6"/>
      <c r="Q215" s="7"/>
      <c r="R215" s="7"/>
      <c r="S215" s="7"/>
      <c r="T215">
        <v>214</v>
      </c>
      <c r="U215">
        <f>IF(比較2!$C$7&lt;system!I215,"",system!I215)</f>
        <v>18</v>
      </c>
      <c r="V215" s="3">
        <f t="shared" si="19"/>
        <v>48580</v>
      </c>
      <c r="W215" s="6">
        <f>IF(U215="","",VLOOKUP(U215,system!$A$2:$B$36,2,FALSE))</f>
        <v>1.55E-2</v>
      </c>
      <c r="X215" s="7">
        <f t="shared" si="20"/>
        <v>20693308</v>
      </c>
      <c r="Y215" s="7">
        <f>IF(U215="","",VLOOKUP(U215,system!$L$2:$Q$36,6,FALSE))</f>
        <v>113991</v>
      </c>
      <c r="Z215" s="7">
        <f t="shared" si="21"/>
        <v>26728</v>
      </c>
      <c r="AA215" s="7">
        <f t="shared" si="22"/>
        <v>87263</v>
      </c>
    </row>
    <row r="216" spans="9:28" x14ac:dyDescent="0.2">
      <c r="I216">
        <f t="shared" si="23"/>
        <v>18</v>
      </c>
      <c r="O216" s="3"/>
      <c r="P216" s="6"/>
      <c r="Q216" s="7"/>
      <c r="R216" s="7"/>
      <c r="S216" s="7"/>
      <c r="T216">
        <v>215</v>
      </c>
      <c r="U216">
        <f>IF(比較2!$C$7&lt;system!I216,"",system!I216)</f>
        <v>18</v>
      </c>
      <c r="V216" s="3">
        <f t="shared" si="19"/>
        <v>48611</v>
      </c>
      <c r="W216" s="6">
        <f>IF(U216="","",VLOOKUP(U216,system!$A$2:$B$36,2,FALSE))</f>
        <v>1.55E-2</v>
      </c>
      <c r="X216" s="7">
        <f t="shared" si="20"/>
        <v>20606045</v>
      </c>
      <c r="Y216" s="7">
        <f>IF(U216="","",VLOOKUP(U216,system!$L$2:$Q$36,6,FALSE))</f>
        <v>113991</v>
      </c>
      <c r="Z216" s="7">
        <f t="shared" si="21"/>
        <v>26616</v>
      </c>
      <c r="AA216" s="7">
        <f t="shared" si="22"/>
        <v>87375</v>
      </c>
    </row>
    <row r="217" spans="9:28" x14ac:dyDescent="0.2">
      <c r="I217">
        <f t="shared" si="23"/>
        <v>18</v>
      </c>
      <c r="O217" s="3"/>
      <c r="P217" s="6"/>
      <c r="Q217" s="7"/>
      <c r="R217" s="7"/>
      <c r="S217" s="7"/>
      <c r="T217">
        <v>216</v>
      </c>
      <c r="U217">
        <f>IF(比較2!$C$7&lt;system!I217,"",system!I217)</f>
        <v>18</v>
      </c>
      <c r="V217" s="3">
        <f t="shared" si="19"/>
        <v>48639</v>
      </c>
      <c r="W217" s="6">
        <f>IF(U217="","",VLOOKUP(U217,system!$A$2:$B$36,2,FALSE))</f>
        <v>1.55E-2</v>
      </c>
      <c r="X217" s="7">
        <f t="shared" si="20"/>
        <v>20518670</v>
      </c>
      <c r="Y217" s="7">
        <f>IF(U217="","",VLOOKUP(U217,system!$L$2:$Q$36,6,FALSE))</f>
        <v>113991</v>
      </c>
      <c r="Z217" s="7">
        <f t="shared" si="21"/>
        <v>26503</v>
      </c>
      <c r="AA217" s="7">
        <f t="shared" si="22"/>
        <v>87488</v>
      </c>
    </row>
    <row r="218" spans="9:28" x14ac:dyDescent="0.2">
      <c r="I218">
        <f>I206+1</f>
        <v>19</v>
      </c>
      <c r="O218" s="3"/>
      <c r="P218" s="6"/>
      <c r="Q218" s="7"/>
      <c r="R218" s="7"/>
      <c r="S218" s="7"/>
      <c r="T218">
        <v>217</v>
      </c>
      <c r="U218">
        <f>IF(比較2!$C$7&lt;system!I218,"",system!I218)</f>
        <v>19</v>
      </c>
      <c r="V218" s="3">
        <f t="shared" si="19"/>
        <v>48670</v>
      </c>
      <c r="W218" s="6">
        <f>IF(U218="","",VLOOKUP(U218,system!$A$2:$B$36,2,FALSE))</f>
        <v>1.55E-2</v>
      </c>
      <c r="X218" s="7">
        <f t="shared" si="20"/>
        <v>20431182</v>
      </c>
      <c r="Y218" s="7">
        <f>IF(U218="","",VLOOKUP(U218,system!$L$2:$Q$36,6,FALSE))</f>
        <v>113991</v>
      </c>
      <c r="Z218" s="7">
        <f t="shared" si="21"/>
        <v>26390</v>
      </c>
      <c r="AA218" s="7">
        <f t="shared" si="22"/>
        <v>87601</v>
      </c>
      <c r="AB218">
        <f>IF(X218="","",ROUND(system!$AJ$5/100*X218,-2))</f>
        <v>111800</v>
      </c>
    </row>
    <row r="219" spans="9:28" x14ac:dyDescent="0.2">
      <c r="I219">
        <f t="shared" ref="I219:I282" si="24">I207+1</f>
        <v>19</v>
      </c>
      <c r="O219" s="3"/>
      <c r="P219" s="6"/>
      <c r="Q219" s="7"/>
      <c r="R219" s="7"/>
      <c r="S219" s="7"/>
      <c r="T219">
        <v>218</v>
      </c>
      <c r="U219">
        <f>IF(比較2!$C$7&lt;system!I219,"",system!I219)</f>
        <v>19</v>
      </c>
      <c r="V219" s="3">
        <f t="shared" si="19"/>
        <v>48700</v>
      </c>
      <c r="W219" s="6">
        <f>IF(U219="","",VLOOKUP(U219,system!$A$2:$B$36,2,FALSE))</f>
        <v>1.55E-2</v>
      </c>
      <c r="X219" s="7">
        <f t="shared" si="20"/>
        <v>20343581</v>
      </c>
      <c r="Y219" s="7">
        <f>IF(U219="","",VLOOKUP(U219,system!$L$2:$Q$36,6,FALSE))</f>
        <v>113991</v>
      </c>
      <c r="Z219" s="7">
        <f t="shared" si="21"/>
        <v>26277</v>
      </c>
      <c r="AA219" s="7">
        <f t="shared" si="22"/>
        <v>87714</v>
      </c>
    </row>
    <row r="220" spans="9:28" x14ac:dyDescent="0.2">
      <c r="I220">
        <f t="shared" si="24"/>
        <v>19</v>
      </c>
      <c r="O220" s="3"/>
      <c r="P220" s="6"/>
      <c r="Q220" s="7"/>
      <c r="R220" s="7"/>
      <c r="S220" s="7"/>
      <c r="T220">
        <v>219</v>
      </c>
      <c r="U220">
        <f>IF(比較2!$C$7&lt;system!I220,"",system!I220)</f>
        <v>19</v>
      </c>
      <c r="V220" s="3">
        <f t="shared" si="19"/>
        <v>48731</v>
      </c>
      <c r="W220" s="6">
        <f>IF(U220="","",VLOOKUP(U220,system!$A$2:$B$36,2,FALSE))</f>
        <v>1.55E-2</v>
      </c>
      <c r="X220" s="7">
        <f t="shared" si="20"/>
        <v>20255867</v>
      </c>
      <c r="Y220" s="7">
        <f>IF(U220="","",VLOOKUP(U220,system!$L$2:$Q$36,6,FALSE))</f>
        <v>113991</v>
      </c>
      <c r="Z220" s="7">
        <f t="shared" si="21"/>
        <v>26163</v>
      </c>
      <c r="AA220" s="7">
        <f t="shared" si="22"/>
        <v>87828</v>
      </c>
    </row>
    <row r="221" spans="9:28" x14ac:dyDescent="0.2">
      <c r="I221">
        <f t="shared" si="24"/>
        <v>19</v>
      </c>
      <c r="O221" s="3"/>
      <c r="P221" s="6"/>
      <c r="Q221" s="7"/>
      <c r="R221" s="7"/>
      <c r="S221" s="7"/>
      <c r="T221">
        <v>220</v>
      </c>
      <c r="U221">
        <f>IF(比較2!$C$7&lt;system!I221,"",system!I221)</f>
        <v>19</v>
      </c>
      <c r="V221" s="3">
        <f t="shared" si="19"/>
        <v>48761</v>
      </c>
      <c r="W221" s="6">
        <f>IF(U221="","",VLOOKUP(U221,system!$A$2:$B$36,2,FALSE))</f>
        <v>1.55E-2</v>
      </c>
      <c r="X221" s="7">
        <f t="shared" si="20"/>
        <v>20168039</v>
      </c>
      <c r="Y221" s="7">
        <f>IF(U221="","",VLOOKUP(U221,system!$L$2:$Q$36,6,FALSE))</f>
        <v>113991</v>
      </c>
      <c r="Z221" s="7">
        <f t="shared" si="21"/>
        <v>26050</v>
      </c>
      <c r="AA221" s="7">
        <f t="shared" si="22"/>
        <v>87941</v>
      </c>
    </row>
    <row r="222" spans="9:28" x14ac:dyDescent="0.2">
      <c r="I222">
        <f t="shared" si="24"/>
        <v>19</v>
      </c>
      <c r="O222" s="3"/>
      <c r="P222" s="6"/>
      <c r="Q222" s="7"/>
      <c r="R222" s="7"/>
      <c r="S222" s="7"/>
      <c r="T222">
        <v>221</v>
      </c>
      <c r="U222">
        <f>IF(比較2!$C$7&lt;system!I222,"",system!I222)</f>
        <v>19</v>
      </c>
      <c r="V222" s="3">
        <f t="shared" si="19"/>
        <v>48792</v>
      </c>
      <c r="W222" s="6">
        <f>IF(U222="","",VLOOKUP(U222,system!$A$2:$B$36,2,FALSE))</f>
        <v>1.55E-2</v>
      </c>
      <c r="X222" s="7">
        <f t="shared" si="20"/>
        <v>20080098</v>
      </c>
      <c r="Y222" s="7">
        <f>IF(U222="","",VLOOKUP(U222,system!$L$2:$Q$36,6,FALSE))</f>
        <v>113991</v>
      </c>
      <c r="Z222" s="7">
        <f t="shared" si="21"/>
        <v>25936</v>
      </c>
      <c r="AA222" s="7">
        <f t="shared" si="22"/>
        <v>88055</v>
      </c>
    </row>
    <row r="223" spans="9:28" x14ac:dyDescent="0.2">
      <c r="I223">
        <f t="shared" si="24"/>
        <v>19</v>
      </c>
      <c r="O223" s="3"/>
      <c r="P223" s="6"/>
      <c r="Q223" s="7"/>
      <c r="R223" s="7"/>
      <c r="S223" s="7"/>
      <c r="T223">
        <v>222</v>
      </c>
      <c r="U223">
        <f>IF(比較2!$C$7&lt;system!I223,"",system!I223)</f>
        <v>19</v>
      </c>
      <c r="V223" s="3">
        <f t="shared" si="19"/>
        <v>48823</v>
      </c>
      <c r="W223" s="6">
        <f>IF(U223="","",VLOOKUP(U223,system!$A$2:$B$36,2,FALSE))</f>
        <v>1.55E-2</v>
      </c>
      <c r="X223" s="7">
        <f t="shared" si="20"/>
        <v>19992043</v>
      </c>
      <c r="Y223" s="7">
        <f>IF(U223="","",VLOOKUP(U223,system!$L$2:$Q$36,6,FALSE))</f>
        <v>113991</v>
      </c>
      <c r="Z223" s="7">
        <f t="shared" si="21"/>
        <v>25823</v>
      </c>
      <c r="AA223" s="7">
        <f t="shared" si="22"/>
        <v>88168</v>
      </c>
    </row>
    <row r="224" spans="9:28" x14ac:dyDescent="0.2">
      <c r="I224">
        <f t="shared" si="24"/>
        <v>19</v>
      </c>
      <c r="O224" s="3"/>
      <c r="P224" s="6"/>
      <c r="Q224" s="7"/>
      <c r="R224" s="7"/>
      <c r="S224" s="7"/>
      <c r="T224">
        <v>223</v>
      </c>
      <c r="U224">
        <f>IF(比較2!$C$7&lt;system!I224,"",system!I224)</f>
        <v>19</v>
      </c>
      <c r="V224" s="3">
        <f t="shared" si="19"/>
        <v>48853</v>
      </c>
      <c r="W224" s="6">
        <f>IF(U224="","",VLOOKUP(U224,system!$A$2:$B$36,2,FALSE))</f>
        <v>1.55E-2</v>
      </c>
      <c r="X224" s="7">
        <f t="shared" si="20"/>
        <v>19903875</v>
      </c>
      <c r="Y224" s="7">
        <f>IF(U224="","",VLOOKUP(U224,system!$L$2:$Q$36,6,FALSE))</f>
        <v>113991</v>
      </c>
      <c r="Z224" s="7">
        <f t="shared" si="21"/>
        <v>25709</v>
      </c>
      <c r="AA224" s="7">
        <f t="shared" si="22"/>
        <v>88282</v>
      </c>
    </row>
    <row r="225" spans="9:28" x14ac:dyDescent="0.2">
      <c r="I225">
        <f t="shared" si="24"/>
        <v>19</v>
      </c>
      <c r="O225" s="3"/>
      <c r="P225" s="6"/>
      <c r="Q225" s="7"/>
      <c r="R225" s="7"/>
      <c r="S225" s="7"/>
      <c r="T225">
        <v>224</v>
      </c>
      <c r="U225">
        <f>IF(比較2!$C$7&lt;system!I225,"",system!I225)</f>
        <v>19</v>
      </c>
      <c r="V225" s="3">
        <f t="shared" si="19"/>
        <v>48884</v>
      </c>
      <c r="W225" s="6">
        <f>IF(U225="","",VLOOKUP(U225,system!$A$2:$B$36,2,FALSE))</f>
        <v>1.55E-2</v>
      </c>
      <c r="X225" s="7">
        <f t="shared" si="20"/>
        <v>19815593</v>
      </c>
      <c r="Y225" s="7">
        <f>IF(U225="","",VLOOKUP(U225,system!$L$2:$Q$36,6,FALSE))</f>
        <v>113991</v>
      </c>
      <c r="Z225" s="7">
        <f t="shared" si="21"/>
        <v>25595</v>
      </c>
      <c r="AA225" s="7">
        <f t="shared" si="22"/>
        <v>88396</v>
      </c>
    </row>
    <row r="226" spans="9:28" x14ac:dyDescent="0.2">
      <c r="I226">
        <f t="shared" si="24"/>
        <v>19</v>
      </c>
      <c r="O226" s="3"/>
      <c r="P226" s="6"/>
      <c r="Q226" s="7"/>
      <c r="R226" s="7"/>
      <c r="S226" s="7"/>
      <c r="T226">
        <v>225</v>
      </c>
      <c r="U226">
        <f>IF(比較2!$C$7&lt;system!I226,"",system!I226)</f>
        <v>19</v>
      </c>
      <c r="V226" s="3">
        <f t="shared" si="19"/>
        <v>48914</v>
      </c>
      <c r="W226" s="6">
        <f>IF(U226="","",VLOOKUP(U226,system!$A$2:$B$36,2,FALSE))</f>
        <v>1.55E-2</v>
      </c>
      <c r="X226" s="7">
        <f t="shared" si="20"/>
        <v>19727197</v>
      </c>
      <c r="Y226" s="7">
        <f>IF(U226="","",VLOOKUP(U226,system!$L$2:$Q$36,6,FALSE))</f>
        <v>113991</v>
      </c>
      <c r="Z226" s="7">
        <f t="shared" si="21"/>
        <v>25480</v>
      </c>
      <c r="AA226" s="7">
        <f t="shared" si="22"/>
        <v>88511</v>
      </c>
    </row>
    <row r="227" spans="9:28" x14ac:dyDescent="0.2">
      <c r="I227">
        <f t="shared" si="24"/>
        <v>19</v>
      </c>
      <c r="O227" s="3"/>
      <c r="P227" s="6"/>
      <c r="Q227" s="7"/>
      <c r="R227" s="7"/>
      <c r="S227" s="7"/>
      <c r="T227">
        <v>226</v>
      </c>
      <c r="U227">
        <f>IF(比較2!$C$7&lt;system!I227,"",system!I227)</f>
        <v>19</v>
      </c>
      <c r="V227" s="3">
        <f t="shared" si="19"/>
        <v>48945</v>
      </c>
      <c r="W227" s="6">
        <f>IF(U227="","",VLOOKUP(U227,system!$A$2:$B$36,2,FALSE))</f>
        <v>1.55E-2</v>
      </c>
      <c r="X227" s="7">
        <f t="shared" si="20"/>
        <v>19638686</v>
      </c>
      <c r="Y227" s="7">
        <f>IF(U227="","",VLOOKUP(U227,system!$L$2:$Q$36,6,FALSE))</f>
        <v>113991</v>
      </c>
      <c r="Z227" s="7">
        <f t="shared" si="21"/>
        <v>25366</v>
      </c>
      <c r="AA227" s="7">
        <f t="shared" si="22"/>
        <v>88625</v>
      </c>
    </row>
    <row r="228" spans="9:28" x14ac:dyDescent="0.2">
      <c r="I228">
        <f t="shared" si="24"/>
        <v>19</v>
      </c>
      <c r="O228" s="3"/>
      <c r="P228" s="6"/>
      <c r="Q228" s="7"/>
      <c r="R228" s="7"/>
      <c r="S228" s="7"/>
      <c r="T228">
        <v>227</v>
      </c>
      <c r="U228">
        <f>IF(比較2!$C$7&lt;system!I228,"",system!I228)</f>
        <v>19</v>
      </c>
      <c r="V228" s="3">
        <f t="shared" si="19"/>
        <v>48976</v>
      </c>
      <c r="W228" s="6">
        <f>IF(U228="","",VLOOKUP(U228,system!$A$2:$B$36,2,FALSE))</f>
        <v>1.55E-2</v>
      </c>
      <c r="X228" s="7">
        <f t="shared" si="20"/>
        <v>19550061</v>
      </c>
      <c r="Y228" s="7">
        <f>IF(U228="","",VLOOKUP(U228,system!$L$2:$Q$36,6,FALSE))</f>
        <v>113991</v>
      </c>
      <c r="Z228" s="7">
        <f t="shared" si="21"/>
        <v>25252</v>
      </c>
      <c r="AA228" s="7">
        <f t="shared" si="22"/>
        <v>88739</v>
      </c>
    </row>
    <row r="229" spans="9:28" x14ac:dyDescent="0.2">
      <c r="I229">
        <f t="shared" si="24"/>
        <v>19</v>
      </c>
      <c r="O229" s="3"/>
      <c r="P229" s="6"/>
      <c r="Q229" s="7"/>
      <c r="R229" s="7"/>
      <c r="S229" s="7"/>
      <c r="T229">
        <v>228</v>
      </c>
      <c r="U229">
        <f>IF(比較2!$C$7&lt;system!I229,"",system!I229)</f>
        <v>19</v>
      </c>
      <c r="V229" s="3">
        <f t="shared" si="19"/>
        <v>49004</v>
      </c>
      <c r="W229" s="6">
        <f>IF(U229="","",VLOOKUP(U229,system!$A$2:$B$36,2,FALSE))</f>
        <v>1.55E-2</v>
      </c>
      <c r="X229" s="7">
        <f t="shared" si="20"/>
        <v>19461322</v>
      </c>
      <c r="Y229" s="7">
        <f>IF(U229="","",VLOOKUP(U229,system!$L$2:$Q$36,6,FALSE))</f>
        <v>113991</v>
      </c>
      <c r="Z229" s="7">
        <f t="shared" si="21"/>
        <v>25137</v>
      </c>
      <c r="AA229" s="7">
        <f t="shared" si="22"/>
        <v>88854</v>
      </c>
    </row>
    <row r="230" spans="9:28" x14ac:dyDescent="0.2">
      <c r="I230">
        <f t="shared" si="24"/>
        <v>20</v>
      </c>
      <c r="O230" s="3"/>
      <c r="P230" s="6"/>
      <c r="Q230" s="7"/>
      <c r="R230" s="7"/>
      <c r="S230" s="7"/>
      <c r="T230">
        <v>229</v>
      </c>
      <c r="U230">
        <f>IF(比較2!$C$7&lt;system!I230,"",system!I230)</f>
        <v>20</v>
      </c>
      <c r="V230" s="3">
        <f t="shared" si="19"/>
        <v>49035</v>
      </c>
      <c r="W230" s="6">
        <f>IF(U230="","",VLOOKUP(U230,system!$A$2:$B$36,2,FALSE))</f>
        <v>1.55E-2</v>
      </c>
      <c r="X230" s="7">
        <f t="shared" si="20"/>
        <v>19372468</v>
      </c>
      <c r="Y230" s="7">
        <f>IF(U230="","",VLOOKUP(U230,system!$L$2:$Q$36,6,FALSE))</f>
        <v>113991</v>
      </c>
      <c r="Z230" s="7">
        <f t="shared" si="21"/>
        <v>25022</v>
      </c>
      <c r="AA230" s="7">
        <f t="shared" si="22"/>
        <v>88969</v>
      </c>
      <c r="AB230">
        <f>IF(X230="","",ROUND(system!$AJ$5/100*X230,-2))</f>
        <v>106000</v>
      </c>
    </row>
    <row r="231" spans="9:28" x14ac:dyDescent="0.2">
      <c r="I231">
        <f t="shared" si="24"/>
        <v>20</v>
      </c>
      <c r="O231" s="3"/>
      <c r="P231" s="6"/>
      <c r="Q231" s="7"/>
      <c r="R231" s="7"/>
      <c r="S231" s="7"/>
      <c r="T231">
        <v>230</v>
      </c>
      <c r="U231">
        <f>IF(比較2!$C$7&lt;system!I231,"",system!I231)</f>
        <v>20</v>
      </c>
      <c r="V231" s="3">
        <f t="shared" si="19"/>
        <v>49065</v>
      </c>
      <c r="W231" s="6">
        <f>IF(U231="","",VLOOKUP(U231,system!$A$2:$B$36,2,FALSE))</f>
        <v>1.55E-2</v>
      </c>
      <c r="X231" s="7">
        <f t="shared" si="20"/>
        <v>19283499</v>
      </c>
      <c r="Y231" s="7">
        <f>IF(U231="","",VLOOKUP(U231,system!$L$2:$Q$36,6,FALSE))</f>
        <v>113991</v>
      </c>
      <c r="Z231" s="7">
        <f t="shared" si="21"/>
        <v>24907</v>
      </c>
      <c r="AA231" s="7">
        <f t="shared" si="22"/>
        <v>89084</v>
      </c>
    </row>
    <row r="232" spans="9:28" x14ac:dyDescent="0.2">
      <c r="I232">
        <f t="shared" si="24"/>
        <v>20</v>
      </c>
      <c r="O232" s="3"/>
      <c r="P232" s="6"/>
      <c r="Q232" s="7"/>
      <c r="R232" s="7"/>
      <c r="S232" s="7"/>
      <c r="T232">
        <v>231</v>
      </c>
      <c r="U232">
        <f>IF(比較2!$C$7&lt;system!I232,"",system!I232)</f>
        <v>20</v>
      </c>
      <c r="V232" s="3">
        <f t="shared" si="19"/>
        <v>49096</v>
      </c>
      <c r="W232" s="6">
        <f>IF(U232="","",VLOOKUP(U232,system!$A$2:$B$36,2,FALSE))</f>
        <v>1.55E-2</v>
      </c>
      <c r="X232" s="7">
        <f t="shared" si="20"/>
        <v>19194415</v>
      </c>
      <c r="Y232" s="7">
        <f>IF(U232="","",VLOOKUP(U232,system!$L$2:$Q$36,6,FALSE))</f>
        <v>113991</v>
      </c>
      <c r="Z232" s="7">
        <f t="shared" si="21"/>
        <v>24792</v>
      </c>
      <c r="AA232" s="7">
        <f t="shared" si="22"/>
        <v>89199</v>
      </c>
    </row>
    <row r="233" spans="9:28" x14ac:dyDescent="0.2">
      <c r="I233">
        <f t="shared" si="24"/>
        <v>20</v>
      </c>
      <c r="O233" s="3"/>
      <c r="P233" s="6"/>
      <c r="Q233" s="7"/>
      <c r="R233" s="7"/>
      <c r="S233" s="7"/>
      <c r="T233">
        <v>232</v>
      </c>
      <c r="U233">
        <f>IF(比較2!$C$7&lt;system!I233,"",system!I233)</f>
        <v>20</v>
      </c>
      <c r="V233" s="3">
        <f t="shared" si="19"/>
        <v>49126</v>
      </c>
      <c r="W233" s="6">
        <f>IF(U233="","",VLOOKUP(U233,system!$A$2:$B$36,2,FALSE))</f>
        <v>1.55E-2</v>
      </c>
      <c r="X233" s="7">
        <f t="shared" si="20"/>
        <v>19105216</v>
      </c>
      <c r="Y233" s="7">
        <f>IF(U233="","",VLOOKUP(U233,system!$L$2:$Q$36,6,FALSE))</f>
        <v>113991</v>
      </c>
      <c r="Z233" s="7">
        <f t="shared" si="21"/>
        <v>24677</v>
      </c>
      <c r="AA233" s="7">
        <f t="shared" si="22"/>
        <v>89314</v>
      </c>
    </row>
    <row r="234" spans="9:28" x14ac:dyDescent="0.2">
      <c r="I234">
        <f t="shared" si="24"/>
        <v>20</v>
      </c>
      <c r="O234" s="3"/>
      <c r="P234" s="6"/>
      <c r="Q234" s="7"/>
      <c r="R234" s="7"/>
      <c r="S234" s="7"/>
      <c r="T234">
        <v>233</v>
      </c>
      <c r="U234">
        <f>IF(比較2!$C$7&lt;system!I234,"",system!I234)</f>
        <v>20</v>
      </c>
      <c r="V234" s="3">
        <f t="shared" si="19"/>
        <v>49157</v>
      </c>
      <c r="W234" s="6">
        <f>IF(U234="","",VLOOKUP(U234,system!$A$2:$B$36,2,FALSE))</f>
        <v>1.55E-2</v>
      </c>
      <c r="X234" s="7">
        <f t="shared" si="20"/>
        <v>19015902</v>
      </c>
      <c r="Y234" s="7">
        <f>IF(U234="","",VLOOKUP(U234,system!$L$2:$Q$36,6,FALSE))</f>
        <v>113991</v>
      </c>
      <c r="Z234" s="7">
        <f t="shared" si="21"/>
        <v>24562</v>
      </c>
      <c r="AA234" s="7">
        <f t="shared" si="22"/>
        <v>89429</v>
      </c>
    </row>
    <row r="235" spans="9:28" x14ac:dyDescent="0.2">
      <c r="I235">
        <f t="shared" si="24"/>
        <v>20</v>
      </c>
      <c r="O235" s="3"/>
      <c r="P235" s="6"/>
      <c r="Q235" s="7"/>
      <c r="R235" s="7"/>
      <c r="S235" s="7"/>
      <c r="T235">
        <v>234</v>
      </c>
      <c r="U235">
        <f>IF(比較2!$C$7&lt;system!I235,"",system!I235)</f>
        <v>20</v>
      </c>
      <c r="V235" s="3">
        <f t="shared" si="19"/>
        <v>49188</v>
      </c>
      <c r="W235" s="6">
        <f>IF(U235="","",VLOOKUP(U235,system!$A$2:$B$36,2,FALSE))</f>
        <v>1.55E-2</v>
      </c>
      <c r="X235" s="7">
        <f t="shared" si="20"/>
        <v>18926473</v>
      </c>
      <c r="Y235" s="7">
        <f>IF(U235="","",VLOOKUP(U235,system!$L$2:$Q$36,6,FALSE))</f>
        <v>113991</v>
      </c>
      <c r="Z235" s="7">
        <f t="shared" si="21"/>
        <v>24446</v>
      </c>
      <c r="AA235" s="7">
        <f t="shared" si="22"/>
        <v>89545</v>
      </c>
    </row>
    <row r="236" spans="9:28" x14ac:dyDescent="0.2">
      <c r="I236">
        <f t="shared" si="24"/>
        <v>20</v>
      </c>
      <c r="O236" s="3"/>
      <c r="P236" s="6"/>
      <c r="Q236" s="7"/>
      <c r="R236" s="7"/>
      <c r="S236" s="7"/>
      <c r="T236">
        <v>235</v>
      </c>
      <c r="U236">
        <f>IF(比較2!$C$7&lt;system!I236,"",system!I236)</f>
        <v>20</v>
      </c>
      <c r="V236" s="3">
        <f t="shared" si="19"/>
        <v>49218</v>
      </c>
      <c r="W236" s="6">
        <f>IF(U236="","",VLOOKUP(U236,system!$A$2:$B$36,2,FALSE))</f>
        <v>1.55E-2</v>
      </c>
      <c r="X236" s="7">
        <f t="shared" si="20"/>
        <v>18836928</v>
      </c>
      <c r="Y236" s="7">
        <f>IF(U236="","",VLOOKUP(U236,system!$L$2:$Q$36,6,FALSE))</f>
        <v>113991</v>
      </c>
      <c r="Z236" s="7">
        <f t="shared" si="21"/>
        <v>24331</v>
      </c>
      <c r="AA236" s="7">
        <f t="shared" si="22"/>
        <v>89660</v>
      </c>
    </row>
    <row r="237" spans="9:28" x14ac:dyDescent="0.2">
      <c r="I237">
        <f t="shared" si="24"/>
        <v>20</v>
      </c>
      <c r="O237" s="3"/>
      <c r="P237" s="6"/>
      <c r="Q237" s="7"/>
      <c r="R237" s="7"/>
      <c r="S237" s="7"/>
      <c r="T237">
        <v>236</v>
      </c>
      <c r="U237">
        <f>IF(比較2!$C$7&lt;system!I237,"",system!I237)</f>
        <v>20</v>
      </c>
      <c r="V237" s="3">
        <f t="shared" si="19"/>
        <v>49249</v>
      </c>
      <c r="W237" s="6">
        <f>IF(U237="","",VLOOKUP(U237,system!$A$2:$B$36,2,FALSE))</f>
        <v>1.55E-2</v>
      </c>
      <c r="X237" s="7">
        <f t="shared" si="20"/>
        <v>18747268</v>
      </c>
      <c r="Y237" s="7">
        <f>IF(U237="","",VLOOKUP(U237,system!$L$2:$Q$36,6,FALSE))</f>
        <v>113991</v>
      </c>
      <c r="Z237" s="7">
        <f t="shared" si="21"/>
        <v>24215</v>
      </c>
      <c r="AA237" s="7">
        <f t="shared" si="22"/>
        <v>89776</v>
      </c>
    </row>
    <row r="238" spans="9:28" x14ac:dyDescent="0.2">
      <c r="I238">
        <f t="shared" si="24"/>
        <v>20</v>
      </c>
      <c r="O238" s="3"/>
      <c r="P238" s="6"/>
      <c r="Q238" s="7"/>
      <c r="R238" s="7"/>
      <c r="S238" s="7"/>
      <c r="T238">
        <v>237</v>
      </c>
      <c r="U238">
        <f>IF(比較2!$C$7&lt;system!I238,"",system!I238)</f>
        <v>20</v>
      </c>
      <c r="V238" s="3">
        <f t="shared" si="19"/>
        <v>49279</v>
      </c>
      <c r="W238" s="6">
        <f>IF(U238="","",VLOOKUP(U238,system!$A$2:$B$36,2,FALSE))</f>
        <v>1.55E-2</v>
      </c>
      <c r="X238" s="7">
        <f t="shared" si="20"/>
        <v>18657492</v>
      </c>
      <c r="Y238" s="7">
        <f>IF(U238="","",VLOOKUP(U238,system!$L$2:$Q$36,6,FALSE))</f>
        <v>113991</v>
      </c>
      <c r="Z238" s="7">
        <f t="shared" si="21"/>
        <v>24099</v>
      </c>
      <c r="AA238" s="7">
        <f t="shared" si="22"/>
        <v>89892</v>
      </c>
    </row>
    <row r="239" spans="9:28" x14ac:dyDescent="0.2">
      <c r="I239">
        <f t="shared" si="24"/>
        <v>20</v>
      </c>
      <c r="O239" s="3"/>
      <c r="P239" s="6"/>
      <c r="Q239" s="7"/>
      <c r="R239" s="7"/>
      <c r="S239" s="7"/>
      <c r="T239">
        <v>238</v>
      </c>
      <c r="U239">
        <f>IF(比較2!$C$7&lt;system!I239,"",system!I239)</f>
        <v>20</v>
      </c>
      <c r="V239" s="3">
        <f t="shared" si="19"/>
        <v>49310</v>
      </c>
      <c r="W239" s="6">
        <f>IF(U239="","",VLOOKUP(U239,system!$A$2:$B$36,2,FALSE))</f>
        <v>1.55E-2</v>
      </c>
      <c r="X239" s="7">
        <f t="shared" si="20"/>
        <v>18567600</v>
      </c>
      <c r="Y239" s="7">
        <f>IF(U239="","",VLOOKUP(U239,system!$L$2:$Q$36,6,FALSE))</f>
        <v>113991</v>
      </c>
      <c r="Z239" s="7">
        <f t="shared" si="21"/>
        <v>23983</v>
      </c>
      <c r="AA239" s="7">
        <f t="shared" si="22"/>
        <v>90008</v>
      </c>
    </row>
    <row r="240" spans="9:28" x14ac:dyDescent="0.2">
      <c r="I240">
        <f t="shared" si="24"/>
        <v>20</v>
      </c>
      <c r="O240" s="3"/>
      <c r="P240" s="6"/>
      <c r="Q240" s="7"/>
      <c r="R240" s="7"/>
      <c r="S240" s="7"/>
      <c r="T240">
        <v>239</v>
      </c>
      <c r="U240">
        <f>IF(比較2!$C$7&lt;system!I240,"",system!I240)</f>
        <v>20</v>
      </c>
      <c r="V240" s="3">
        <f t="shared" si="19"/>
        <v>49341</v>
      </c>
      <c r="W240" s="6">
        <f>IF(U240="","",VLOOKUP(U240,system!$A$2:$B$36,2,FALSE))</f>
        <v>1.55E-2</v>
      </c>
      <c r="X240" s="7">
        <f t="shared" si="20"/>
        <v>18477592</v>
      </c>
      <c r="Y240" s="7">
        <f>IF(U240="","",VLOOKUP(U240,system!$L$2:$Q$36,6,FALSE))</f>
        <v>113991</v>
      </c>
      <c r="Z240" s="7">
        <f t="shared" si="21"/>
        <v>23866</v>
      </c>
      <c r="AA240" s="7">
        <f t="shared" si="22"/>
        <v>90125</v>
      </c>
    </row>
    <row r="241" spans="9:28" x14ac:dyDescent="0.2">
      <c r="I241">
        <f t="shared" si="24"/>
        <v>20</v>
      </c>
      <c r="O241" s="3"/>
      <c r="P241" s="6"/>
      <c r="Q241" s="7"/>
      <c r="R241" s="7"/>
      <c r="S241" s="7"/>
      <c r="T241">
        <v>240</v>
      </c>
      <c r="U241">
        <f>IF(比較2!$C$7&lt;system!I241,"",system!I241)</f>
        <v>20</v>
      </c>
      <c r="V241" s="3">
        <f t="shared" si="19"/>
        <v>49369</v>
      </c>
      <c r="W241" s="6">
        <f>IF(U241="","",VLOOKUP(U241,system!$A$2:$B$36,2,FALSE))</f>
        <v>1.55E-2</v>
      </c>
      <c r="X241" s="7">
        <f t="shared" si="20"/>
        <v>18387467</v>
      </c>
      <c r="Y241" s="7">
        <f>IF(U241="","",VLOOKUP(U241,system!$L$2:$Q$36,6,FALSE))</f>
        <v>113991</v>
      </c>
      <c r="Z241" s="7">
        <f t="shared" si="21"/>
        <v>23750</v>
      </c>
      <c r="AA241" s="7">
        <f t="shared" si="22"/>
        <v>90241</v>
      </c>
    </row>
    <row r="242" spans="9:28" x14ac:dyDescent="0.2">
      <c r="I242">
        <f t="shared" si="24"/>
        <v>21</v>
      </c>
      <c r="O242" s="3"/>
      <c r="P242" s="6"/>
      <c r="Q242" s="7"/>
      <c r="R242" s="7"/>
      <c r="S242" s="7"/>
      <c r="T242">
        <v>241</v>
      </c>
      <c r="U242">
        <f>IF(比較2!$C$7&lt;system!I242,"",system!I242)</f>
        <v>21</v>
      </c>
      <c r="V242" s="3">
        <f t="shared" si="19"/>
        <v>49400</v>
      </c>
      <c r="W242" s="6">
        <f>IF(U242="","",VLOOKUP(U242,system!$A$2:$B$36,2,FALSE))</f>
        <v>1.8499999999999999E-2</v>
      </c>
      <c r="X242" s="7">
        <f t="shared" si="20"/>
        <v>18297226</v>
      </c>
      <c r="Y242" s="7">
        <f>IF(U242="","",VLOOKUP(U242,system!$L$2:$Q$36,6,FALSE))</f>
        <v>116484</v>
      </c>
      <c r="Z242" s="7">
        <f t="shared" si="21"/>
        <v>28208</v>
      </c>
      <c r="AA242" s="7">
        <f t="shared" si="22"/>
        <v>88276</v>
      </c>
      <c r="AB242">
        <f>IF(X242="","",ROUND(system!$AJ$5/100*X242,-2))</f>
        <v>100100</v>
      </c>
    </row>
    <row r="243" spans="9:28" x14ac:dyDescent="0.2">
      <c r="I243">
        <f t="shared" si="24"/>
        <v>21</v>
      </c>
      <c r="O243" s="3"/>
      <c r="P243" s="6"/>
      <c r="Q243" s="7"/>
      <c r="R243" s="7"/>
      <c r="S243" s="7"/>
      <c r="T243">
        <v>242</v>
      </c>
      <c r="U243">
        <f>IF(比較2!$C$7&lt;system!I243,"",system!I243)</f>
        <v>21</v>
      </c>
      <c r="V243" s="3">
        <f t="shared" si="19"/>
        <v>49430</v>
      </c>
      <c r="W243" s="6">
        <f>IF(U243="","",VLOOKUP(U243,system!$A$2:$B$36,2,FALSE))</f>
        <v>1.8499999999999999E-2</v>
      </c>
      <c r="X243" s="7">
        <f t="shared" si="20"/>
        <v>18208950</v>
      </c>
      <c r="Y243" s="7">
        <f>IF(U243="","",VLOOKUP(U243,system!$L$2:$Q$36,6,FALSE))</f>
        <v>116484</v>
      </c>
      <c r="Z243" s="7">
        <f t="shared" si="21"/>
        <v>28072</v>
      </c>
      <c r="AA243" s="7">
        <f t="shared" si="22"/>
        <v>88412</v>
      </c>
    </row>
    <row r="244" spans="9:28" x14ac:dyDescent="0.2">
      <c r="I244">
        <f t="shared" si="24"/>
        <v>21</v>
      </c>
      <c r="O244" s="3"/>
      <c r="P244" s="6"/>
      <c r="Q244" s="7"/>
      <c r="R244" s="7"/>
      <c r="S244" s="7"/>
      <c r="T244">
        <v>243</v>
      </c>
      <c r="U244">
        <f>IF(比較2!$C$7&lt;system!I244,"",system!I244)</f>
        <v>21</v>
      </c>
      <c r="V244" s="3">
        <f t="shared" si="19"/>
        <v>49461</v>
      </c>
      <c r="W244" s="6">
        <f>IF(U244="","",VLOOKUP(U244,system!$A$2:$B$36,2,FALSE))</f>
        <v>1.8499999999999999E-2</v>
      </c>
      <c r="X244" s="7">
        <f t="shared" si="20"/>
        <v>18120538</v>
      </c>
      <c r="Y244" s="7">
        <f>IF(U244="","",VLOOKUP(U244,system!$L$2:$Q$36,6,FALSE))</f>
        <v>116484</v>
      </c>
      <c r="Z244" s="7">
        <f t="shared" si="21"/>
        <v>27935</v>
      </c>
      <c r="AA244" s="7">
        <f t="shared" si="22"/>
        <v>88549</v>
      </c>
    </row>
    <row r="245" spans="9:28" x14ac:dyDescent="0.2">
      <c r="I245">
        <f t="shared" si="24"/>
        <v>21</v>
      </c>
      <c r="O245" s="3"/>
      <c r="P245" s="6"/>
      <c r="Q245" s="7"/>
      <c r="R245" s="7"/>
      <c r="S245" s="7"/>
      <c r="T245">
        <v>244</v>
      </c>
      <c r="U245">
        <f>IF(比較2!$C$7&lt;system!I245,"",system!I245)</f>
        <v>21</v>
      </c>
      <c r="V245" s="3">
        <f t="shared" si="19"/>
        <v>49491</v>
      </c>
      <c r="W245" s="6">
        <f>IF(U245="","",VLOOKUP(U245,system!$A$2:$B$36,2,FALSE))</f>
        <v>1.8499999999999999E-2</v>
      </c>
      <c r="X245" s="7">
        <f t="shared" si="20"/>
        <v>18031989</v>
      </c>
      <c r="Y245" s="7">
        <f>IF(U245="","",VLOOKUP(U245,system!$L$2:$Q$36,6,FALSE))</f>
        <v>116484</v>
      </c>
      <c r="Z245" s="7">
        <f t="shared" si="21"/>
        <v>27799</v>
      </c>
      <c r="AA245" s="7">
        <f t="shared" si="22"/>
        <v>88685</v>
      </c>
    </row>
    <row r="246" spans="9:28" x14ac:dyDescent="0.2">
      <c r="I246">
        <f t="shared" si="24"/>
        <v>21</v>
      </c>
      <c r="O246" s="3"/>
      <c r="P246" s="6"/>
      <c r="Q246" s="7"/>
      <c r="R246" s="7"/>
      <c r="S246" s="7"/>
      <c r="T246">
        <v>245</v>
      </c>
      <c r="U246">
        <f>IF(比較2!$C$7&lt;system!I246,"",system!I246)</f>
        <v>21</v>
      </c>
      <c r="V246" s="3">
        <f t="shared" si="19"/>
        <v>49522</v>
      </c>
      <c r="W246" s="6">
        <f>IF(U246="","",VLOOKUP(U246,system!$A$2:$B$36,2,FALSE))</f>
        <v>1.8499999999999999E-2</v>
      </c>
      <c r="X246" s="7">
        <f t="shared" si="20"/>
        <v>17943304</v>
      </c>
      <c r="Y246" s="7">
        <f>IF(U246="","",VLOOKUP(U246,system!$L$2:$Q$36,6,FALSE))</f>
        <v>116484</v>
      </c>
      <c r="Z246" s="7">
        <f t="shared" si="21"/>
        <v>27662</v>
      </c>
      <c r="AA246" s="7">
        <f t="shared" si="22"/>
        <v>88822</v>
      </c>
    </row>
    <row r="247" spans="9:28" x14ac:dyDescent="0.2">
      <c r="I247">
        <f t="shared" si="24"/>
        <v>21</v>
      </c>
      <c r="O247" s="3"/>
      <c r="P247" s="6"/>
      <c r="Q247" s="7"/>
      <c r="R247" s="7"/>
      <c r="S247" s="7"/>
      <c r="T247">
        <v>246</v>
      </c>
      <c r="U247">
        <f>IF(比較2!$C$7&lt;system!I247,"",system!I247)</f>
        <v>21</v>
      </c>
      <c r="V247" s="3">
        <f t="shared" si="19"/>
        <v>49553</v>
      </c>
      <c r="W247" s="6">
        <f>IF(U247="","",VLOOKUP(U247,system!$A$2:$B$36,2,FALSE))</f>
        <v>1.8499999999999999E-2</v>
      </c>
      <c r="X247" s="7">
        <f t="shared" si="20"/>
        <v>17854482</v>
      </c>
      <c r="Y247" s="7">
        <f>IF(U247="","",VLOOKUP(U247,system!$L$2:$Q$36,6,FALSE))</f>
        <v>116484</v>
      </c>
      <c r="Z247" s="7">
        <f t="shared" si="21"/>
        <v>27525</v>
      </c>
      <c r="AA247" s="7">
        <f t="shared" si="22"/>
        <v>88959</v>
      </c>
    </row>
    <row r="248" spans="9:28" x14ac:dyDescent="0.2">
      <c r="I248">
        <f t="shared" si="24"/>
        <v>21</v>
      </c>
      <c r="O248" s="3"/>
      <c r="P248" s="6"/>
      <c r="Q248" s="7"/>
      <c r="R248" s="7"/>
      <c r="S248" s="7"/>
      <c r="T248">
        <v>247</v>
      </c>
      <c r="U248">
        <f>IF(比較2!$C$7&lt;system!I248,"",system!I248)</f>
        <v>21</v>
      </c>
      <c r="V248" s="3">
        <f t="shared" si="19"/>
        <v>49583</v>
      </c>
      <c r="W248" s="6">
        <f>IF(U248="","",VLOOKUP(U248,system!$A$2:$B$36,2,FALSE))</f>
        <v>1.8499999999999999E-2</v>
      </c>
      <c r="X248" s="7">
        <f t="shared" si="20"/>
        <v>17765523</v>
      </c>
      <c r="Y248" s="7">
        <f>IF(U248="","",VLOOKUP(U248,system!$L$2:$Q$36,6,FALSE))</f>
        <v>116484</v>
      </c>
      <c r="Z248" s="7">
        <f t="shared" si="21"/>
        <v>27388</v>
      </c>
      <c r="AA248" s="7">
        <f t="shared" si="22"/>
        <v>89096</v>
      </c>
    </row>
    <row r="249" spans="9:28" x14ac:dyDescent="0.2">
      <c r="I249">
        <f t="shared" si="24"/>
        <v>21</v>
      </c>
      <c r="O249" s="3"/>
      <c r="P249" s="6"/>
      <c r="Q249" s="7"/>
      <c r="R249" s="7"/>
      <c r="S249" s="7"/>
      <c r="T249">
        <v>248</v>
      </c>
      <c r="U249">
        <f>IF(比較2!$C$7&lt;system!I249,"",system!I249)</f>
        <v>21</v>
      </c>
      <c r="V249" s="3">
        <f t="shared" si="19"/>
        <v>49614</v>
      </c>
      <c r="W249" s="6">
        <f>IF(U249="","",VLOOKUP(U249,system!$A$2:$B$36,2,FALSE))</f>
        <v>1.8499999999999999E-2</v>
      </c>
      <c r="X249" s="7">
        <f t="shared" si="20"/>
        <v>17676427</v>
      </c>
      <c r="Y249" s="7">
        <f>IF(U249="","",VLOOKUP(U249,system!$L$2:$Q$36,6,FALSE))</f>
        <v>116484</v>
      </c>
      <c r="Z249" s="7">
        <f t="shared" si="21"/>
        <v>27251</v>
      </c>
      <c r="AA249" s="7">
        <f t="shared" si="22"/>
        <v>89233</v>
      </c>
    </row>
    <row r="250" spans="9:28" x14ac:dyDescent="0.2">
      <c r="I250">
        <f t="shared" si="24"/>
        <v>21</v>
      </c>
      <c r="O250" s="3"/>
      <c r="P250" s="6"/>
      <c r="Q250" s="7"/>
      <c r="R250" s="7"/>
      <c r="S250" s="7"/>
      <c r="T250">
        <v>249</v>
      </c>
      <c r="U250">
        <f>IF(比較2!$C$7&lt;system!I250,"",system!I250)</f>
        <v>21</v>
      </c>
      <c r="V250" s="3">
        <f t="shared" si="19"/>
        <v>49644</v>
      </c>
      <c r="W250" s="6">
        <f>IF(U250="","",VLOOKUP(U250,system!$A$2:$B$36,2,FALSE))</f>
        <v>1.8499999999999999E-2</v>
      </c>
      <c r="X250" s="7">
        <f t="shared" si="20"/>
        <v>17587194</v>
      </c>
      <c r="Y250" s="7">
        <f>IF(U250="","",VLOOKUP(U250,system!$L$2:$Q$36,6,FALSE))</f>
        <v>116484</v>
      </c>
      <c r="Z250" s="7">
        <f t="shared" si="21"/>
        <v>27113</v>
      </c>
      <c r="AA250" s="7">
        <f t="shared" si="22"/>
        <v>89371</v>
      </c>
    </row>
    <row r="251" spans="9:28" x14ac:dyDescent="0.2">
      <c r="I251">
        <f t="shared" si="24"/>
        <v>21</v>
      </c>
      <c r="O251" s="3"/>
      <c r="P251" s="6"/>
      <c r="Q251" s="7"/>
      <c r="R251" s="7"/>
      <c r="S251" s="7"/>
      <c r="T251">
        <v>250</v>
      </c>
      <c r="U251">
        <f>IF(比較2!$C$7&lt;system!I251,"",system!I251)</f>
        <v>21</v>
      </c>
      <c r="V251" s="3">
        <f t="shared" si="19"/>
        <v>49675</v>
      </c>
      <c r="W251" s="6">
        <f>IF(U251="","",VLOOKUP(U251,system!$A$2:$B$36,2,FALSE))</f>
        <v>1.8499999999999999E-2</v>
      </c>
      <c r="X251" s="7">
        <f t="shared" si="20"/>
        <v>17497823</v>
      </c>
      <c r="Y251" s="7">
        <f>IF(U251="","",VLOOKUP(U251,system!$L$2:$Q$36,6,FALSE))</f>
        <v>116484</v>
      </c>
      <c r="Z251" s="7">
        <f t="shared" si="21"/>
        <v>26975</v>
      </c>
      <c r="AA251" s="7">
        <f t="shared" si="22"/>
        <v>89509</v>
      </c>
    </row>
    <row r="252" spans="9:28" x14ac:dyDescent="0.2">
      <c r="I252">
        <f t="shared" si="24"/>
        <v>21</v>
      </c>
      <c r="O252" s="3"/>
      <c r="P252" s="6"/>
      <c r="Q252" s="7"/>
      <c r="R252" s="7"/>
      <c r="S252" s="7"/>
      <c r="T252">
        <v>251</v>
      </c>
      <c r="U252">
        <f>IF(比較2!$C$7&lt;system!I252,"",system!I252)</f>
        <v>21</v>
      </c>
      <c r="V252" s="3">
        <f t="shared" si="19"/>
        <v>49706</v>
      </c>
      <c r="W252" s="6">
        <f>IF(U252="","",VLOOKUP(U252,system!$A$2:$B$36,2,FALSE))</f>
        <v>1.8499999999999999E-2</v>
      </c>
      <c r="X252" s="7">
        <f t="shared" si="20"/>
        <v>17408314</v>
      </c>
      <c r="Y252" s="7">
        <f>IF(U252="","",VLOOKUP(U252,system!$L$2:$Q$36,6,FALSE))</f>
        <v>116484</v>
      </c>
      <c r="Z252" s="7">
        <f t="shared" si="21"/>
        <v>26837</v>
      </c>
      <c r="AA252" s="7">
        <f t="shared" si="22"/>
        <v>89647</v>
      </c>
    </row>
    <row r="253" spans="9:28" x14ac:dyDescent="0.2">
      <c r="I253">
        <f t="shared" si="24"/>
        <v>21</v>
      </c>
      <c r="O253" s="3"/>
      <c r="P253" s="6"/>
      <c r="Q253" s="7"/>
      <c r="R253" s="7"/>
      <c r="S253" s="7"/>
      <c r="T253">
        <v>252</v>
      </c>
      <c r="U253">
        <f>IF(比較2!$C$7&lt;system!I253,"",system!I253)</f>
        <v>21</v>
      </c>
      <c r="V253" s="3">
        <f t="shared" si="19"/>
        <v>49735</v>
      </c>
      <c r="W253" s="6">
        <f>IF(U253="","",VLOOKUP(U253,system!$A$2:$B$36,2,FALSE))</f>
        <v>1.8499999999999999E-2</v>
      </c>
      <c r="X253" s="7">
        <f t="shared" si="20"/>
        <v>17318667</v>
      </c>
      <c r="Y253" s="7">
        <f>IF(U253="","",VLOOKUP(U253,system!$L$2:$Q$36,6,FALSE))</f>
        <v>116484</v>
      </c>
      <c r="Z253" s="7">
        <f t="shared" si="21"/>
        <v>26699</v>
      </c>
      <c r="AA253" s="7">
        <f t="shared" si="22"/>
        <v>89785</v>
      </c>
    </row>
    <row r="254" spans="9:28" x14ac:dyDescent="0.2">
      <c r="I254">
        <f t="shared" si="24"/>
        <v>22</v>
      </c>
      <c r="O254" s="3"/>
      <c r="P254" s="6"/>
      <c r="Q254" s="7"/>
      <c r="R254" s="7"/>
      <c r="S254" s="7"/>
      <c r="T254">
        <v>253</v>
      </c>
      <c r="U254">
        <f>IF(比較2!$C$7&lt;system!I254,"",system!I254)</f>
        <v>22</v>
      </c>
      <c r="V254" s="3">
        <f t="shared" si="19"/>
        <v>49766</v>
      </c>
      <c r="W254" s="6">
        <f>IF(U254="","",VLOOKUP(U254,system!$A$2:$B$36,2,FALSE))</f>
        <v>1.8499999999999999E-2</v>
      </c>
      <c r="X254" s="7">
        <f t="shared" si="20"/>
        <v>17228882</v>
      </c>
      <c r="Y254" s="7">
        <f>IF(U254="","",VLOOKUP(U254,system!$L$2:$Q$36,6,FALSE))</f>
        <v>116484</v>
      </c>
      <c r="Z254" s="7">
        <f t="shared" si="21"/>
        <v>26561</v>
      </c>
      <c r="AA254" s="7">
        <f t="shared" si="22"/>
        <v>89923</v>
      </c>
      <c r="AB254">
        <f>IF(X254="","",ROUND(system!$AJ$5/100*X254,-2))</f>
        <v>94200</v>
      </c>
    </row>
    <row r="255" spans="9:28" x14ac:dyDescent="0.2">
      <c r="I255">
        <f t="shared" si="24"/>
        <v>22</v>
      </c>
      <c r="O255" s="3"/>
      <c r="P255" s="6"/>
      <c r="Q255" s="7"/>
      <c r="R255" s="7"/>
      <c r="S255" s="7"/>
      <c r="T255">
        <v>254</v>
      </c>
      <c r="U255">
        <f>IF(比較2!$C$7&lt;system!I255,"",system!I255)</f>
        <v>22</v>
      </c>
      <c r="V255" s="3">
        <f t="shared" si="19"/>
        <v>49796</v>
      </c>
      <c r="W255" s="6">
        <f>IF(U255="","",VLOOKUP(U255,system!$A$2:$B$36,2,FALSE))</f>
        <v>1.8499999999999999E-2</v>
      </c>
      <c r="X255" s="7">
        <f t="shared" si="20"/>
        <v>17138959</v>
      </c>
      <c r="Y255" s="7">
        <f>IF(U255="","",VLOOKUP(U255,system!$L$2:$Q$36,6,FALSE))</f>
        <v>116484</v>
      </c>
      <c r="Z255" s="7">
        <f t="shared" si="21"/>
        <v>26422</v>
      </c>
      <c r="AA255" s="7">
        <f t="shared" si="22"/>
        <v>90062</v>
      </c>
    </row>
    <row r="256" spans="9:28" x14ac:dyDescent="0.2">
      <c r="I256">
        <f t="shared" si="24"/>
        <v>22</v>
      </c>
      <c r="O256" s="3"/>
      <c r="P256" s="6"/>
      <c r="Q256" s="7"/>
      <c r="R256" s="7"/>
      <c r="S256" s="7"/>
      <c r="T256">
        <v>255</v>
      </c>
      <c r="U256">
        <f>IF(比較2!$C$7&lt;system!I256,"",system!I256)</f>
        <v>22</v>
      </c>
      <c r="V256" s="3">
        <f t="shared" si="19"/>
        <v>49827</v>
      </c>
      <c r="W256" s="6">
        <f>IF(U256="","",VLOOKUP(U256,system!$A$2:$B$36,2,FALSE))</f>
        <v>1.8499999999999999E-2</v>
      </c>
      <c r="X256" s="7">
        <f t="shared" si="20"/>
        <v>17048897</v>
      </c>
      <c r="Y256" s="7">
        <f>IF(U256="","",VLOOKUP(U256,system!$L$2:$Q$36,6,FALSE))</f>
        <v>116484</v>
      </c>
      <c r="Z256" s="7">
        <f t="shared" si="21"/>
        <v>26283</v>
      </c>
      <c r="AA256" s="7">
        <f t="shared" si="22"/>
        <v>90201</v>
      </c>
    </row>
    <row r="257" spans="9:28" x14ac:dyDescent="0.2">
      <c r="I257">
        <f t="shared" si="24"/>
        <v>22</v>
      </c>
      <c r="O257" s="3"/>
      <c r="P257" s="6"/>
      <c r="Q257" s="7"/>
      <c r="R257" s="7"/>
      <c r="S257" s="7"/>
      <c r="T257">
        <v>256</v>
      </c>
      <c r="U257">
        <f>IF(比較2!$C$7&lt;system!I257,"",system!I257)</f>
        <v>22</v>
      </c>
      <c r="V257" s="3">
        <f t="shared" si="19"/>
        <v>49857</v>
      </c>
      <c r="W257" s="6">
        <f>IF(U257="","",VLOOKUP(U257,system!$A$2:$B$36,2,FALSE))</f>
        <v>1.8499999999999999E-2</v>
      </c>
      <c r="X257" s="7">
        <f t="shared" si="20"/>
        <v>16958696</v>
      </c>
      <c r="Y257" s="7">
        <f>IF(U257="","",VLOOKUP(U257,system!$L$2:$Q$36,6,FALSE))</f>
        <v>116484</v>
      </c>
      <c r="Z257" s="7">
        <f t="shared" si="21"/>
        <v>26144</v>
      </c>
      <c r="AA257" s="7">
        <f t="shared" si="22"/>
        <v>90340</v>
      </c>
    </row>
    <row r="258" spans="9:28" x14ac:dyDescent="0.2">
      <c r="I258">
        <f t="shared" si="24"/>
        <v>22</v>
      </c>
      <c r="O258" s="3"/>
      <c r="P258" s="6"/>
      <c r="Q258" s="7"/>
      <c r="R258" s="7"/>
      <c r="S258" s="7"/>
      <c r="T258">
        <v>257</v>
      </c>
      <c r="U258">
        <f>IF(比較2!$C$7&lt;system!I258,"",system!I258)</f>
        <v>22</v>
      </c>
      <c r="V258" s="3">
        <f t="shared" si="19"/>
        <v>49888</v>
      </c>
      <c r="W258" s="6">
        <f>IF(U258="","",VLOOKUP(U258,system!$A$2:$B$36,2,FALSE))</f>
        <v>1.8499999999999999E-2</v>
      </c>
      <c r="X258" s="7">
        <f t="shared" si="20"/>
        <v>16868356</v>
      </c>
      <c r="Y258" s="7">
        <f>IF(U258="","",VLOOKUP(U258,system!$L$2:$Q$36,6,FALSE))</f>
        <v>116484</v>
      </c>
      <c r="Z258" s="7">
        <f t="shared" si="21"/>
        <v>26005</v>
      </c>
      <c r="AA258" s="7">
        <f t="shared" si="22"/>
        <v>90479</v>
      </c>
    </row>
    <row r="259" spans="9:28" x14ac:dyDescent="0.2">
      <c r="I259">
        <f t="shared" si="24"/>
        <v>22</v>
      </c>
      <c r="O259" s="3"/>
      <c r="P259" s="6"/>
      <c r="Q259" s="7"/>
      <c r="R259" s="7"/>
      <c r="S259" s="7"/>
      <c r="T259">
        <v>258</v>
      </c>
      <c r="U259">
        <f>IF(比較2!$C$7&lt;system!I259,"",system!I259)</f>
        <v>22</v>
      </c>
      <c r="V259" s="3">
        <f t="shared" ref="V259:V322" si="25">IF(U259="","",EDATE(V258,1))</f>
        <v>49919</v>
      </c>
      <c r="W259" s="6">
        <f>IF(U259="","",VLOOKUP(U259,system!$A$2:$B$36,2,FALSE))</f>
        <v>1.8499999999999999E-2</v>
      </c>
      <c r="X259" s="7">
        <f t="shared" si="20"/>
        <v>16777877</v>
      </c>
      <c r="Y259" s="7">
        <f>IF(U259="","",VLOOKUP(U259,system!$L$2:$Q$36,6,FALSE))</f>
        <v>116484</v>
      </c>
      <c r="Z259" s="7">
        <f t="shared" si="21"/>
        <v>25865</v>
      </c>
      <c r="AA259" s="7">
        <f t="shared" si="22"/>
        <v>90619</v>
      </c>
    </row>
    <row r="260" spans="9:28" x14ac:dyDescent="0.2">
      <c r="I260">
        <f t="shared" si="24"/>
        <v>22</v>
      </c>
      <c r="O260" s="3"/>
      <c r="P260" s="6"/>
      <c r="Q260" s="7"/>
      <c r="R260" s="7"/>
      <c r="S260" s="7"/>
      <c r="T260">
        <v>259</v>
      </c>
      <c r="U260">
        <f>IF(比較2!$C$7&lt;system!I260,"",system!I260)</f>
        <v>22</v>
      </c>
      <c r="V260" s="3">
        <f t="shared" si="25"/>
        <v>49949</v>
      </c>
      <c r="W260" s="6">
        <f>IF(U260="","",VLOOKUP(U260,system!$A$2:$B$36,2,FALSE))</f>
        <v>1.8499999999999999E-2</v>
      </c>
      <c r="X260" s="7">
        <f t="shared" ref="X260:X323" si="26">IF(U260="","",ROUNDDOWN(X259-AA259,0))</f>
        <v>16687258</v>
      </c>
      <c r="Y260" s="7">
        <f>IF(U260="","",VLOOKUP(U260,system!$L$2:$Q$36,6,FALSE))</f>
        <v>116484</v>
      </c>
      <c r="Z260" s="7">
        <f t="shared" ref="Z260:Z323" si="27">IF(U260="","",ROUNDDOWN(X260*W260/12,0))</f>
        <v>25726</v>
      </c>
      <c r="AA260" s="7">
        <f t="shared" ref="AA260:AA323" si="28">IF(U260="","",ROUNDDOWN(Y260-Z260,0))</f>
        <v>90758</v>
      </c>
    </row>
    <row r="261" spans="9:28" x14ac:dyDescent="0.2">
      <c r="I261">
        <f t="shared" si="24"/>
        <v>22</v>
      </c>
      <c r="O261" s="3"/>
      <c r="P261" s="6"/>
      <c r="Q261" s="7"/>
      <c r="R261" s="7"/>
      <c r="S261" s="7"/>
      <c r="T261">
        <v>260</v>
      </c>
      <c r="U261">
        <f>IF(比較2!$C$7&lt;system!I261,"",system!I261)</f>
        <v>22</v>
      </c>
      <c r="V261" s="3">
        <f t="shared" si="25"/>
        <v>49980</v>
      </c>
      <c r="W261" s="6">
        <f>IF(U261="","",VLOOKUP(U261,system!$A$2:$B$36,2,FALSE))</f>
        <v>1.8499999999999999E-2</v>
      </c>
      <c r="X261" s="7">
        <f t="shared" si="26"/>
        <v>16596500</v>
      </c>
      <c r="Y261" s="7">
        <f>IF(U261="","",VLOOKUP(U261,system!$L$2:$Q$36,6,FALSE))</f>
        <v>116484</v>
      </c>
      <c r="Z261" s="7">
        <f t="shared" si="27"/>
        <v>25586</v>
      </c>
      <c r="AA261" s="7">
        <f t="shared" si="28"/>
        <v>90898</v>
      </c>
    </row>
    <row r="262" spans="9:28" x14ac:dyDescent="0.2">
      <c r="I262">
        <f t="shared" si="24"/>
        <v>22</v>
      </c>
      <c r="O262" s="3"/>
      <c r="P262" s="6"/>
      <c r="Q262" s="7"/>
      <c r="R262" s="7"/>
      <c r="S262" s="7"/>
      <c r="T262">
        <v>261</v>
      </c>
      <c r="U262">
        <f>IF(比較2!$C$7&lt;system!I262,"",system!I262)</f>
        <v>22</v>
      </c>
      <c r="V262" s="3">
        <f t="shared" si="25"/>
        <v>50010</v>
      </c>
      <c r="W262" s="6">
        <f>IF(U262="","",VLOOKUP(U262,system!$A$2:$B$36,2,FALSE))</f>
        <v>1.8499999999999999E-2</v>
      </c>
      <c r="X262" s="7">
        <f t="shared" si="26"/>
        <v>16505602</v>
      </c>
      <c r="Y262" s="7">
        <f>IF(U262="","",VLOOKUP(U262,system!$L$2:$Q$36,6,FALSE))</f>
        <v>116484</v>
      </c>
      <c r="Z262" s="7">
        <f t="shared" si="27"/>
        <v>25446</v>
      </c>
      <c r="AA262" s="7">
        <f t="shared" si="28"/>
        <v>91038</v>
      </c>
    </row>
    <row r="263" spans="9:28" x14ac:dyDescent="0.2">
      <c r="I263">
        <f t="shared" si="24"/>
        <v>22</v>
      </c>
      <c r="O263" s="3"/>
      <c r="P263" s="6"/>
      <c r="Q263" s="7"/>
      <c r="R263" s="7"/>
      <c r="S263" s="7"/>
      <c r="T263">
        <v>262</v>
      </c>
      <c r="U263">
        <f>IF(比較2!$C$7&lt;system!I263,"",system!I263)</f>
        <v>22</v>
      </c>
      <c r="V263" s="3">
        <f t="shared" si="25"/>
        <v>50041</v>
      </c>
      <c r="W263" s="6">
        <f>IF(U263="","",VLOOKUP(U263,system!$A$2:$B$36,2,FALSE))</f>
        <v>1.8499999999999999E-2</v>
      </c>
      <c r="X263" s="7">
        <f t="shared" si="26"/>
        <v>16414564</v>
      </c>
      <c r="Y263" s="7">
        <f>IF(U263="","",VLOOKUP(U263,system!$L$2:$Q$36,6,FALSE))</f>
        <v>116484</v>
      </c>
      <c r="Z263" s="7">
        <f t="shared" si="27"/>
        <v>25305</v>
      </c>
      <c r="AA263" s="7">
        <f t="shared" si="28"/>
        <v>91179</v>
      </c>
    </row>
    <row r="264" spans="9:28" x14ac:dyDescent="0.2">
      <c r="I264">
        <f t="shared" si="24"/>
        <v>22</v>
      </c>
      <c r="O264" s="3"/>
      <c r="P264" s="6"/>
      <c r="Q264" s="7"/>
      <c r="R264" s="7"/>
      <c r="S264" s="7"/>
      <c r="T264">
        <v>263</v>
      </c>
      <c r="U264">
        <f>IF(比較2!$C$7&lt;system!I264,"",system!I264)</f>
        <v>22</v>
      </c>
      <c r="V264" s="3">
        <f t="shared" si="25"/>
        <v>50072</v>
      </c>
      <c r="W264" s="6">
        <f>IF(U264="","",VLOOKUP(U264,system!$A$2:$B$36,2,FALSE))</f>
        <v>1.8499999999999999E-2</v>
      </c>
      <c r="X264" s="7">
        <f t="shared" si="26"/>
        <v>16323385</v>
      </c>
      <c r="Y264" s="7">
        <f>IF(U264="","",VLOOKUP(U264,system!$L$2:$Q$36,6,FALSE))</f>
        <v>116484</v>
      </c>
      <c r="Z264" s="7">
        <f t="shared" si="27"/>
        <v>25165</v>
      </c>
      <c r="AA264" s="7">
        <f t="shared" si="28"/>
        <v>91319</v>
      </c>
    </row>
    <row r="265" spans="9:28" x14ac:dyDescent="0.2">
      <c r="I265">
        <f t="shared" si="24"/>
        <v>22</v>
      </c>
      <c r="O265" s="3"/>
      <c r="P265" s="6"/>
      <c r="Q265" s="7"/>
      <c r="R265" s="7"/>
      <c r="S265" s="7"/>
      <c r="T265">
        <v>264</v>
      </c>
      <c r="U265">
        <f>IF(比較2!$C$7&lt;system!I265,"",system!I265)</f>
        <v>22</v>
      </c>
      <c r="V265" s="3">
        <f t="shared" si="25"/>
        <v>50100</v>
      </c>
      <c r="W265" s="6">
        <f>IF(U265="","",VLOOKUP(U265,system!$A$2:$B$36,2,FALSE))</f>
        <v>1.8499999999999999E-2</v>
      </c>
      <c r="X265" s="7">
        <f t="shared" si="26"/>
        <v>16232066</v>
      </c>
      <c r="Y265" s="7">
        <f>IF(U265="","",VLOOKUP(U265,system!$L$2:$Q$36,6,FALSE))</f>
        <v>116484</v>
      </c>
      <c r="Z265" s="7">
        <f t="shared" si="27"/>
        <v>25024</v>
      </c>
      <c r="AA265" s="7">
        <f t="shared" si="28"/>
        <v>91460</v>
      </c>
    </row>
    <row r="266" spans="9:28" x14ac:dyDescent="0.2">
      <c r="I266">
        <f t="shared" si="24"/>
        <v>23</v>
      </c>
      <c r="O266" s="3"/>
      <c r="P266" s="6"/>
      <c r="Q266" s="7"/>
      <c r="R266" s="7"/>
      <c r="S266" s="7"/>
      <c r="T266">
        <v>265</v>
      </c>
      <c r="U266">
        <f>IF(比較2!$C$7&lt;system!I266,"",system!I266)</f>
        <v>23</v>
      </c>
      <c r="V266" s="3">
        <f t="shared" si="25"/>
        <v>50131</v>
      </c>
      <c r="W266" s="6">
        <f>IF(U266="","",VLOOKUP(U266,system!$A$2:$B$36,2,FALSE))</f>
        <v>1.8499999999999999E-2</v>
      </c>
      <c r="X266" s="7">
        <f t="shared" si="26"/>
        <v>16140606</v>
      </c>
      <c r="Y266" s="7">
        <f>IF(U266="","",VLOOKUP(U266,system!$L$2:$Q$36,6,FALSE))</f>
        <v>116484</v>
      </c>
      <c r="Z266" s="7">
        <f t="shared" si="27"/>
        <v>24883</v>
      </c>
      <c r="AA266" s="7">
        <f t="shared" si="28"/>
        <v>91601</v>
      </c>
      <c r="AB266">
        <f>IF(X266="","",ROUND(system!$AJ$5/100*X266,-2))</f>
        <v>88300</v>
      </c>
    </row>
    <row r="267" spans="9:28" x14ac:dyDescent="0.2">
      <c r="I267">
        <f t="shared" si="24"/>
        <v>23</v>
      </c>
      <c r="O267" s="3"/>
      <c r="P267" s="6"/>
      <c r="Q267" s="7"/>
      <c r="R267" s="7"/>
      <c r="S267" s="7"/>
      <c r="T267">
        <v>266</v>
      </c>
      <c r="U267">
        <f>IF(比較2!$C$7&lt;system!I267,"",system!I267)</f>
        <v>23</v>
      </c>
      <c r="V267" s="3">
        <f t="shared" si="25"/>
        <v>50161</v>
      </c>
      <c r="W267" s="6">
        <f>IF(U267="","",VLOOKUP(U267,system!$A$2:$B$36,2,FALSE))</f>
        <v>1.8499999999999999E-2</v>
      </c>
      <c r="X267" s="7">
        <f t="shared" si="26"/>
        <v>16049005</v>
      </c>
      <c r="Y267" s="7">
        <f>IF(U267="","",VLOOKUP(U267,system!$L$2:$Q$36,6,FALSE))</f>
        <v>116484</v>
      </c>
      <c r="Z267" s="7">
        <f t="shared" si="27"/>
        <v>24742</v>
      </c>
      <c r="AA267" s="7">
        <f t="shared" si="28"/>
        <v>91742</v>
      </c>
    </row>
    <row r="268" spans="9:28" x14ac:dyDescent="0.2">
      <c r="I268">
        <f t="shared" si="24"/>
        <v>23</v>
      </c>
      <c r="O268" s="3"/>
      <c r="P268" s="6"/>
      <c r="Q268" s="7"/>
      <c r="R268" s="7"/>
      <c r="S268" s="7"/>
      <c r="T268">
        <v>267</v>
      </c>
      <c r="U268">
        <f>IF(比較2!$C$7&lt;system!I268,"",system!I268)</f>
        <v>23</v>
      </c>
      <c r="V268" s="3">
        <f t="shared" si="25"/>
        <v>50192</v>
      </c>
      <c r="W268" s="6">
        <f>IF(U268="","",VLOOKUP(U268,system!$A$2:$B$36,2,FALSE))</f>
        <v>1.8499999999999999E-2</v>
      </c>
      <c r="X268" s="7">
        <f t="shared" si="26"/>
        <v>15957263</v>
      </c>
      <c r="Y268" s="7">
        <f>IF(U268="","",VLOOKUP(U268,system!$L$2:$Q$36,6,FALSE))</f>
        <v>116484</v>
      </c>
      <c r="Z268" s="7">
        <f t="shared" si="27"/>
        <v>24600</v>
      </c>
      <c r="AA268" s="7">
        <f t="shared" si="28"/>
        <v>91884</v>
      </c>
    </row>
    <row r="269" spans="9:28" x14ac:dyDescent="0.2">
      <c r="I269">
        <f t="shared" si="24"/>
        <v>23</v>
      </c>
      <c r="O269" s="3"/>
      <c r="P269" s="6"/>
      <c r="Q269" s="7"/>
      <c r="R269" s="7"/>
      <c r="S269" s="7"/>
      <c r="T269">
        <v>268</v>
      </c>
      <c r="U269">
        <f>IF(比較2!$C$7&lt;system!I269,"",system!I269)</f>
        <v>23</v>
      </c>
      <c r="V269" s="3">
        <f t="shared" si="25"/>
        <v>50222</v>
      </c>
      <c r="W269" s="6">
        <f>IF(U269="","",VLOOKUP(U269,system!$A$2:$B$36,2,FALSE))</f>
        <v>1.8499999999999999E-2</v>
      </c>
      <c r="X269" s="7">
        <f t="shared" si="26"/>
        <v>15865379</v>
      </c>
      <c r="Y269" s="7">
        <f>IF(U269="","",VLOOKUP(U269,system!$L$2:$Q$36,6,FALSE))</f>
        <v>116484</v>
      </c>
      <c r="Z269" s="7">
        <f t="shared" si="27"/>
        <v>24459</v>
      </c>
      <c r="AA269" s="7">
        <f t="shared" si="28"/>
        <v>92025</v>
      </c>
    </row>
    <row r="270" spans="9:28" x14ac:dyDescent="0.2">
      <c r="I270">
        <f t="shared" si="24"/>
        <v>23</v>
      </c>
      <c r="O270" s="3"/>
      <c r="P270" s="6"/>
      <c r="Q270" s="7"/>
      <c r="R270" s="7"/>
      <c r="S270" s="7"/>
      <c r="T270">
        <v>269</v>
      </c>
      <c r="U270">
        <f>IF(比較2!$C$7&lt;system!I270,"",system!I270)</f>
        <v>23</v>
      </c>
      <c r="V270" s="3">
        <f t="shared" si="25"/>
        <v>50253</v>
      </c>
      <c r="W270" s="6">
        <f>IF(U270="","",VLOOKUP(U270,system!$A$2:$B$36,2,FALSE))</f>
        <v>1.8499999999999999E-2</v>
      </c>
      <c r="X270" s="7">
        <f t="shared" si="26"/>
        <v>15773354</v>
      </c>
      <c r="Y270" s="7">
        <f>IF(U270="","",VLOOKUP(U270,system!$L$2:$Q$36,6,FALSE))</f>
        <v>116484</v>
      </c>
      <c r="Z270" s="7">
        <f t="shared" si="27"/>
        <v>24317</v>
      </c>
      <c r="AA270" s="7">
        <f t="shared" si="28"/>
        <v>92167</v>
      </c>
    </row>
    <row r="271" spans="9:28" x14ac:dyDescent="0.2">
      <c r="I271">
        <f t="shared" si="24"/>
        <v>23</v>
      </c>
      <c r="O271" s="3"/>
      <c r="P271" s="6"/>
      <c r="Q271" s="7"/>
      <c r="R271" s="7"/>
      <c r="S271" s="7"/>
      <c r="T271">
        <v>270</v>
      </c>
      <c r="U271">
        <f>IF(比較2!$C$7&lt;system!I271,"",system!I271)</f>
        <v>23</v>
      </c>
      <c r="V271" s="3">
        <f t="shared" si="25"/>
        <v>50284</v>
      </c>
      <c r="W271" s="6">
        <f>IF(U271="","",VLOOKUP(U271,system!$A$2:$B$36,2,FALSE))</f>
        <v>1.8499999999999999E-2</v>
      </c>
      <c r="X271" s="7">
        <f t="shared" si="26"/>
        <v>15681187</v>
      </c>
      <c r="Y271" s="7">
        <f>IF(U271="","",VLOOKUP(U271,system!$L$2:$Q$36,6,FALSE))</f>
        <v>116484</v>
      </c>
      <c r="Z271" s="7">
        <f t="shared" si="27"/>
        <v>24175</v>
      </c>
      <c r="AA271" s="7">
        <f t="shared" si="28"/>
        <v>92309</v>
      </c>
    </row>
    <row r="272" spans="9:28" x14ac:dyDescent="0.2">
      <c r="I272">
        <f t="shared" si="24"/>
        <v>23</v>
      </c>
      <c r="O272" s="3"/>
      <c r="P272" s="6"/>
      <c r="Q272" s="7"/>
      <c r="R272" s="7"/>
      <c r="S272" s="7"/>
      <c r="T272">
        <v>271</v>
      </c>
      <c r="U272">
        <f>IF(比較2!$C$7&lt;system!I272,"",system!I272)</f>
        <v>23</v>
      </c>
      <c r="V272" s="3">
        <f t="shared" si="25"/>
        <v>50314</v>
      </c>
      <c r="W272" s="6">
        <f>IF(U272="","",VLOOKUP(U272,system!$A$2:$B$36,2,FALSE))</f>
        <v>1.8499999999999999E-2</v>
      </c>
      <c r="X272" s="7">
        <f t="shared" si="26"/>
        <v>15588878</v>
      </c>
      <c r="Y272" s="7">
        <f>IF(U272="","",VLOOKUP(U272,system!$L$2:$Q$36,6,FALSE))</f>
        <v>116484</v>
      </c>
      <c r="Z272" s="7">
        <f t="shared" si="27"/>
        <v>24032</v>
      </c>
      <c r="AA272" s="7">
        <f t="shared" si="28"/>
        <v>92452</v>
      </c>
    </row>
    <row r="273" spans="9:28" x14ac:dyDescent="0.2">
      <c r="I273">
        <f t="shared" si="24"/>
        <v>23</v>
      </c>
      <c r="O273" s="3"/>
      <c r="P273" s="6"/>
      <c r="Q273" s="7"/>
      <c r="R273" s="7"/>
      <c r="S273" s="7"/>
      <c r="T273">
        <v>272</v>
      </c>
      <c r="U273">
        <f>IF(比較2!$C$7&lt;system!I273,"",system!I273)</f>
        <v>23</v>
      </c>
      <c r="V273" s="3">
        <f t="shared" si="25"/>
        <v>50345</v>
      </c>
      <c r="W273" s="6">
        <f>IF(U273="","",VLOOKUP(U273,system!$A$2:$B$36,2,FALSE))</f>
        <v>1.8499999999999999E-2</v>
      </c>
      <c r="X273" s="7">
        <f t="shared" si="26"/>
        <v>15496426</v>
      </c>
      <c r="Y273" s="7">
        <f>IF(U273="","",VLOOKUP(U273,system!$L$2:$Q$36,6,FALSE))</f>
        <v>116484</v>
      </c>
      <c r="Z273" s="7">
        <f t="shared" si="27"/>
        <v>23890</v>
      </c>
      <c r="AA273" s="7">
        <f t="shared" si="28"/>
        <v>92594</v>
      </c>
    </row>
    <row r="274" spans="9:28" x14ac:dyDescent="0.2">
      <c r="I274">
        <f t="shared" si="24"/>
        <v>23</v>
      </c>
      <c r="O274" s="3"/>
      <c r="P274" s="6"/>
      <c r="Q274" s="7"/>
      <c r="R274" s="7"/>
      <c r="S274" s="7"/>
      <c r="T274">
        <v>273</v>
      </c>
      <c r="U274">
        <f>IF(比較2!$C$7&lt;system!I274,"",system!I274)</f>
        <v>23</v>
      </c>
      <c r="V274" s="3">
        <f t="shared" si="25"/>
        <v>50375</v>
      </c>
      <c r="W274" s="6">
        <f>IF(U274="","",VLOOKUP(U274,system!$A$2:$B$36,2,FALSE))</f>
        <v>1.8499999999999999E-2</v>
      </c>
      <c r="X274" s="7">
        <f t="shared" si="26"/>
        <v>15403832</v>
      </c>
      <c r="Y274" s="7">
        <f>IF(U274="","",VLOOKUP(U274,system!$L$2:$Q$36,6,FALSE))</f>
        <v>116484</v>
      </c>
      <c r="Z274" s="7">
        <f t="shared" si="27"/>
        <v>23747</v>
      </c>
      <c r="AA274" s="7">
        <f t="shared" si="28"/>
        <v>92737</v>
      </c>
    </row>
    <row r="275" spans="9:28" x14ac:dyDescent="0.2">
      <c r="I275">
        <f t="shared" si="24"/>
        <v>23</v>
      </c>
      <c r="O275" s="3"/>
      <c r="P275" s="6"/>
      <c r="Q275" s="7"/>
      <c r="R275" s="7"/>
      <c r="S275" s="7"/>
      <c r="T275">
        <v>274</v>
      </c>
      <c r="U275">
        <f>IF(比較2!$C$7&lt;system!I275,"",system!I275)</f>
        <v>23</v>
      </c>
      <c r="V275" s="3">
        <f t="shared" si="25"/>
        <v>50406</v>
      </c>
      <c r="W275" s="6">
        <f>IF(U275="","",VLOOKUP(U275,system!$A$2:$B$36,2,FALSE))</f>
        <v>1.8499999999999999E-2</v>
      </c>
      <c r="X275" s="7">
        <f t="shared" si="26"/>
        <v>15311095</v>
      </c>
      <c r="Y275" s="7">
        <f>IF(U275="","",VLOOKUP(U275,system!$L$2:$Q$36,6,FALSE))</f>
        <v>116484</v>
      </c>
      <c r="Z275" s="7">
        <f t="shared" si="27"/>
        <v>23604</v>
      </c>
      <c r="AA275" s="7">
        <f t="shared" si="28"/>
        <v>92880</v>
      </c>
    </row>
    <row r="276" spans="9:28" x14ac:dyDescent="0.2">
      <c r="I276">
        <f t="shared" si="24"/>
        <v>23</v>
      </c>
      <c r="O276" s="3"/>
      <c r="P276" s="6"/>
      <c r="Q276" s="7"/>
      <c r="R276" s="7"/>
      <c r="S276" s="7"/>
      <c r="T276">
        <v>275</v>
      </c>
      <c r="U276">
        <f>IF(比較2!$C$7&lt;system!I276,"",system!I276)</f>
        <v>23</v>
      </c>
      <c r="V276" s="3">
        <f t="shared" si="25"/>
        <v>50437</v>
      </c>
      <c r="W276" s="6">
        <f>IF(U276="","",VLOOKUP(U276,system!$A$2:$B$36,2,FALSE))</f>
        <v>1.8499999999999999E-2</v>
      </c>
      <c r="X276" s="7">
        <f t="shared" si="26"/>
        <v>15218215</v>
      </c>
      <c r="Y276" s="7">
        <f>IF(U276="","",VLOOKUP(U276,system!$L$2:$Q$36,6,FALSE))</f>
        <v>116484</v>
      </c>
      <c r="Z276" s="7">
        <f t="shared" si="27"/>
        <v>23461</v>
      </c>
      <c r="AA276" s="7">
        <f t="shared" si="28"/>
        <v>93023</v>
      </c>
    </row>
    <row r="277" spans="9:28" x14ac:dyDescent="0.2">
      <c r="I277">
        <f t="shared" si="24"/>
        <v>23</v>
      </c>
      <c r="O277" s="3"/>
      <c r="P277" s="6"/>
      <c r="Q277" s="7"/>
      <c r="R277" s="7"/>
      <c r="S277" s="7"/>
      <c r="T277">
        <v>276</v>
      </c>
      <c r="U277">
        <f>IF(比較2!$C$7&lt;system!I277,"",system!I277)</f>
        <v>23</v>
      </c>
      <c r="V277" s="3">
        <f t="shared" si="25"/>
        <v>50465</v>
      </c>
      <c r="W277" s="6">
        <f>IF(U277="","",VLOOKUP(U277,system!$A$2:$B$36,2,FALSE))</f>
        <v>1.8499999999999999E-2</v>
      </c>
      <c r="X277" s="7">
        <f t="shared" si="26"/>
        <v>15125192</v>
      </c>
      <c r="Y277" s="7">
        <f>IF(U277="","",VLOOKUP(U277,system!$L$2:$Q$36,6,FALSE))</f>
        <v>116484</v>
      </c>
      <c r="Z277" s="7">
        <f t="shared" si="27"/>
        <v>23318</v>
      </c>
      <c r="AA277" s="7">
        <f t="shared" si="28"/>
        <v>93166</v>
      </c>
    </row>
    <row r="278" spans="9:28" x14ac:dyDescent="0.2">
      <c r="I278">
        <f t="shared" si="24"/>
        <v>24</v>
      </c>
      <c r="O278" s="3"/>
      <c r="P278" s="6"/>
      <c r="Q278" s="7"/>
      <c r="R278" s="7"/>
      <c r="S278" s="7"/>
      <c r="T278">
        <v>277</v>
      </c>
      <c r="U278">
        <f>IF(比較2!$C$7&lt;system!I278,"",system!I278)</f>
        <v>24</v>
      </c>
      <c r="V278" s="3">
        <f t="shared" si="25"/>
        <v>50496</v>
      </c>
      <c r="W278" s="6">
        <f>IF(U278="","",VLOOKUP(U278,system!$A$2:$B$36,2,FALSE))</f>
        <v>1.8499999999999999E-2</v>
      </c>
      <c r="X278" s="7">
        <f t="shared" si="26"/>
        <v>15032026</v>
      </c>
      <c r="Y278" s="7">
        <f>IF(U278="","",VLOOKUP(U278,system!$L$2:$Q$36,6,FALSE))</f>
        <v>116484</v>
      </c>
      <c r="Z278" s="7">
        <f t="shared" si="27"/>
        <v>23174</v>
      </c>
      <c r="AA278" s="7">
        <f t="shared" si="28"/>
        <v>93310</v>
      </c>
      <c r="AB278">
        <f>IF(X278="","",ROUND(system!$AJ$5/100*X278,-2))</f>
        <v>82200</v>
      </c>
    </row>
    <row r="279" spans="9:28" x14ac:dyDescent="0.2">
      <c r="I279">
        <f t="shared" si="24"/>
        <v>24</v>
      </c>
      <c r="O279" s="3"/>
      <c r="P279" s="6"/>
      <c r="Q279" s="7"/>
      <c r="R279" s="7"/>
      <c r="S279" s="7"/>
      <c r="T279">
        <v>278</v>
      </c>
      <c r="U279">
        <f>IF(比較2!$C$7&lt;system!I279,"",system!I279)</f>
        <v>24</v>
      </c>
      <c r="V279" s="3">
        <f t="shared" si="25"/>
        <v>50526</v>
      </c>
      <c r="W279" s="6">
        <f>IF(U279="","",VLOOKUP(U279,system!$A$2:$B$36,2,FALSE))</f>
        <v>1.8499999999999999E-2</v>
      </c>
      <c r="X279" s="7">
        <f t="shared" si="26"/>
        <v>14938716</v>
      </c>
      <c r="Y279" s="7">
        <f>IF(U279="","",VLOOKUP(U279,system!$L$2:$Q$36,6,FALSE))</f>
        <v>116484</v>
      </c>
      <c r="Z279" s="7">
        <f t="shared" si="27"/>
        <v>23030</v>
      </c>
      <c r="AA279" s="7">
        <f t="shared" si="28"/>
        <v>93454</v>
      </c>
    </row>
    <row r="280" spans="9:28" x14ac:dyDescent="0.2">
      <c r="I280">
        <f t="shared" si="24"/>
        <v>24</v>
      </c>
      <c r="O280" s="3"/>
      <c r="P280" s="6"/>
      <c r="Q280" s="7"/>
      <c r="R280" s="7"/>
      <c r="S280" s="7"/>
      <c r="T280">
        <v>279</v>
      </c>
      <c r="U280">
        <f>IF(比較2!$C$7&lt;system!I280,"",system!I280)</f>
        <v>24</v>
      </c>
      <c r="V280" s="3">
        <f t="shared" si="25"/>
        <v>50557</v>
      </c>
      <c r="W280" s="6">
        <f>IF(U280="","",VLOOKUP(U280,system!$A$2:$B$36,2,FALSE))</f>
        <v>1.8499999999999999E-2</v>
      </c>
      <c r="X280" s="7">
        <f t="shared" si="26"/>
        <v>14845262</v>
      </c>
      <c r="Y280" s="7">
        <f>IF(U280="","",VLOOKUP(U280,system!$L$2:$Q$36,6,FALSE))</f>
        <v>116484</v>
      </c>
      <c r="Z280" s="7">
        <f t="shared" si="27"/>
        <v>22886</v>
      </c>
      <c r="AA280" s="7">
        <f t="shared" si="28"/>
        <v>93598</v>
      </c>
    </row>
    <row r="281" spans="9:28" x14ac:dyDescent="0.2">
      <c r="I281">
        <f t="shared" si="24"/>
        <v>24</v>
      </c>
      <c r="O281" s="3"/>
      <c r="P281" s="6"/>
      <c r="Q281" s="7"/>
      <c r="R281" s="7"/>
      <c r="S281" s="7"/>
      <c r="T281">
        <v>280</v>
      </c>
      <c r="U281">
        <f>IF(比較2!$C$7&lt;system!I281,"",system!I281)</f>
        <v>24</v>
      </c>
      <c r="V281" s="3">
        <f t="shared" si="25"/>
        <v>50587</v>
      </c>
      <c r="W281" s="6">
        <f>IF(U281="","",VLOOKUP(U281,system!$A$2:$B$36,2,FALSE))</f>
        <v>1.8499999999999999E-2</v>
      </c>
      <c r="X281" s="7">
        <f t="shared" si="26"/>
        <v>14751664</v>
      </c>
      <c r="Y281" s="7">
        <f>IF(U281="","",VLOOKUP(U281,system!$L$2:$Q$36,6,FALSE))</f>
        <v>116484</v>
      </c>
      <c r="Z281" s="7">
        <f t="shared" si="27"/>
        <v>22742</v>
      </c>
      <c r="AA281" s="7">
        <f t="shared" si="28"/>
        <v>93742</v>
      </c>
    </row>
    <row r="282" spans="9:28" x14ac:dyDescent="0.2">
      <c r="I282">
        <f t="shared" si="24"/>
        <v>24</v>
      </c>
      <c r="O282" s="3"/>
      <c r="P282" s="6"/>
      <c r="Q282" s="7"/>
      <c r="R282" s="7"/>
      <c r="S282" s="7"/>
      <c r="T282">
        <v>281</v>
      </c>
      <c r="U282">
        <f>IF(比較2!$C$7&lt;system!I282,"",system!I282)</f>
        <v>24</v>
      </c>
      <c r="V282" s="3">
        <f t="shared" si="25"/>
        <v>50618</v>
      </c>
      <c r="W282" s="6">
        <f>IF(U282="","",VLOOKUP(U282,system!$A$2:$B$36,2,FALSE))</f>
        <v>1.8499999999999999E-2</v>
      </c>
      <c r="X282" s="7">
        <f t="shared" si="26"/>
        <v>14657922</v>
      </c>
      <c r="Y282" s="7">
        <f>IF(U282="","",VLOOKUP(U282,system!$L$2:$Q$36,6,FALSE))</f>
        <v>116484</v>
      </c>
      <c r="Z282" s="7">
        <f t="shared" si="27"/>
        <v>22597</v>
      </c>
      <c r="AA282" s="7">
        <f t="shared" si="28"/>
        <v>93887</v>
      </c>
    </row>
    <row r="283" spans="9:28" x14ac:dyDescent="0.2">
      <c r="I283">
        <f t="shared" ref="I283:I346" si="29">I271+1</f>
        <v>24</v>
      </c>
      <c r="O283" s="3"/>
      <c r="P283" s="6"/>
      <c r="Q283" s="7"/>
      <c r="R283" s="7"/>
      <c r="S283" s="7"/>
      <c r="T283">
        <v>282</v>
      </c>
      <c r="U283">
        <f>IF(比較2!$C$7&lt;system!I283,"",system!I283)</f>
        <v>24</v>
      </c>
      <c r="V283" s="3">
        <f t="shared" si="25"/>
        <v>50649</v>
      </c>
      <c r="W283" s="6">
        <f>IF(U283="","",VLOOKUP(U283,system!$A$2:$B$36,2,FALSE))</f>
        <v>1.8499999999999999E-2</v>
      </c>
      <c r="X283" s="7">
        <f t="shared" si="26"/>
        <v>14564035</v>
      </c>
      <c r="Y283" s="7">
        <f>IF(U283="","",VLOOKUP(U283,system!$L$2:$Q$36,6,FALSE))</f>
        <v>116484</v>
      </c>
      <c r="Z283" s="7">
        <f t="shared" si="27"/>
        <v>22452</v>
      </c>
      <c r="AA283" s="7">
        <f t="shared" si="28"/>
        <v>94032</v>
      </c>
    </row>
    <row r="284" spans="9:28" x14ac:dyDescent="0.2">
      <c r="I284">
        <f t="shared" si="29"/>
        <v>24</v>
      </c>
      <c r="O284" s="3"/>
      <c r="P284" s="6"/>
      <c r="Q284" s="7"/>
      <c r="R284" s="7"/>
      <c r="S284" s="7"/>
      <c r="T284">
        <v>283</v>
      </c>
      <c r="U284">
        <f>IF(比較2!$C$7&lt;system!I284,"",system!I284)</f>
        <v>24</v>
      </c>
      <c r="V284" s="3">
        <f t="shared" si="25"/>
        <v>50679</v>
      </c>
      <c r="W284" s="6">
        <f>IF(U284="","",VLOOKUP(U284,system!$A$2:$B$36,2,FALSE))</f>
        <v>1.8499999999999999E-2</v>
      </c>
      <c r="X284" s="7">
        <f t="shared" si="26"/>
        <v>14470003</v>
      </c>
      <c r="Y284" s="7">
        <f>IF(U284="","",VLOOKUP(U284,system!$L$2:$Q$36,6,FALSE))</f>
        <v>116484</v>
      </c>
      <c r="Z284" s="7">
        <f t="shared" si="27"/>
        <v>22307</v>
      </c>
      <c r="AA284" s="7">
        <f t="shared" si="28"/>
        <v>94177</v>
      </c>
    </row>
    <row r="285" spans="9:28" x14ac:dyDescent="0.2">
      <c r="I285">
        <f t="shared" si="29"/>
        <v>24</v>
      </c>
      <c r="O285" s="3"/>
      <c r="P285" s="6"/>
      <c r="Q285" s="7"/>
      <c r="R285" s="7"/>
      <c r="S285" s="7"/>
      <c r="T285">
        <v>284</v>
      </c>
      <c r="U285">
        <f>IF(比較2!$C$7&lt;system!I285,"",system!I285)</f>
        <v>24</v>
      </c>
      <c r="V285" s="3">
        <f t="shared" si="25"/>
        <v>50710</v>
      </c>
      <c r="W285" s="6">
        <f>IF(U285="","",VLOOKUP(U285,system!$A$2:$B$36,2,FALSE))</f>
        <v>1.8499999999999999E-2</v>
      </c>
      <c r="X285" s="7">
        <f t="shared" si="26"/>
        <v>14375826</v>
      </c>
      <c r="Y285" s="7">
        <f>IF(U285="","",VLOOKUP(U285,system!$L$2:$Q$36,6,FALSE))</f>
        <v>116484</v>
      </c>
      <c r="Z285" s="7">
        <f t="shared" si="27"/>
        <v>22162</v>
      </c>
      <c r="AA285" s="7">
        <f t="shared" si="28"/>
        <v>94322</v>
      </c>
    </row>
    <row r="286" spans="9:28" x14ac:dyDescent="0.2">
      <c r="I286">
        <f t="shared" si="29"/>
        <v>24</v>
      </c>
      <c r="O286" s="3"/>
      <c r="P286" s="6"/>
      <c r="Q286" s="7"/>
      <c r="R286" s="7"/>
      <c r="S286" s="7"/>
      <c r="T286">
        <v>285</v>
      </c>
      <c r="U286">
        <f>IF(比較2!$C$7&lt;system!I286,"",system!I286)</f>
        <v>24</v>
      </c>
      <c r="V286" s="3">
        <f t="shared" si="25"/>
        <v>50740</v>
      </c>
      <c r="W286" s="6">
        <f>IF(U286="","",VLOOKUP(U286,system!$A$2:$B$36,2,FALSE))</f>
        <v>1.8499999999999999E-2</v>
      </c>
      <c r="X286" s="7">
        <f t="shared" si="26"/>
        <v>14281504</v>
      </c>
      <c r="Y286" s="7">
        <f>IF(U286="","",VLOOKUP(U286,system!$L$2:$Q$36,6,FALSE))</f>
        <v>116484</v>
      </c>
      <c r="Z286" s="7">
        <f t="shared" si="27"/>
        <v>22017</v>
      </c>
      <c r="AA286" s="7">
        <f t="shared" si="28"/>
        <v>94467</v>
      </c>
    </row>
    <row r="287" spans="9:28" x14ac:dyDescent="0.2">
      <c r="I287">
        <f t="shared" si="29"/>
        <v>24</v>
      </c>
      <c r="O287" s="3"/>
      <c r="P287" s="6"/>
      <c r="Q287" s="7"/>
      <c r="R287" s="7"/>
      <c r="S287" s="7"/>
      <c r="T287">
        <v>286</v>
      </c>
      <c r="U287">
        <f>IF(比較2!$C$7&lt;system!I287,"",system!I287)</f>
        <v>24</v>
      </c>
      <c r="V287" s="3">
        <f t="shared" si="25"/>
        <v>50771</v>
      </c>
      <c r="W287" s="6">
        <f>IF(U287="","",VLOOKUP(U287,system!$A$2:$B$36,2,FALSE))</f>
        <v>1.8499999999999999E-2</v>
      </c>
      <c r="X287" s="7">
        <f t="shared" si="26"/>
        <v>14187037</v>
      </c>
      <c r="Y287" s="7">
        <f>IF(U287="","",VLOOKUP(U287,system!$L$2:$Q$36,6,FALSE))</f>
        <v>116484</v>
      </c>
      <c r="Z287" s="7">
        <f t="shared" si="27"/>
        <v>21871</v>
      </c>
      <c r="AA287" s="7">
        <f t="shared" si="28"/>
        <v>94613</v>
      </c>
    </row>
    <row r="288" spans="9:28" x14ac:dyDescent="0.2">
      <c r="I288">
        <f t="shared" si="29"/>
        <v>24</v>
      </c>
      <c r="O288" s="3"/>
      <c r="P288" s="6"/>
      <c r="Q288" s="7"/>
      <c r="R288" s="7"/>
      <c r="S288" s="7"/>
      <c r="T288">
        <v>287</v>
      </c>
      <c r="U288">
        <f>IF(比較2!$C$7&lt;system!I288,"",system!I288)</f>
        <v>24</v>
      </c>
      <c r="V288" s="3">
        <f t="shared" si="25"/>
        <v>50802</v>
      </c>
      <c r="W288" s="6">
        <f>IF(U288="","",VLOOKUP(U288,system!$A$2:$B$36,2,FALSE))</f>
        <v>1.8499999999999999E-2</v>
      </c>
      <c r="X288" s="7">
        <f t="shared" si="26"/>
        <v>14092424</v>
      </c>
      <c r="Y288" s="7">
        <f>IF(U288="","",VLOOKUP(U288,system!$L$2:$Q$36,6,FALSE))</f>
        <v>116484</v>
      </c>
      <c r="Z288" s="7">
        <f t="shared" si="27"/>
        <v>21725</v>
      </c>
      <c r="AA288" s="7">
        <f t="shared" si="28"/>
        <v>94759</v>
      </c>
    </row>
    <row r="289" spans="9:28" x14ac:dyDescent="0.2">
      <c r="I289">
        <f t="shared" si="29"/>
        <v>24</v>
      </c>
      <c r="O289" s="3"/>
      <c r="P289" s="6"/>
      <c r="Q289" s="7"/>
      <c r="R289" s="7"/>
      <c r="S289" s="7"/>
      <c r="T289">
        <v>288</v>
      </c>
      <c r="U289">
        <f>IF(比較2!$C$7&lt;system!I289,"",system!I289)</f>
        <v>24</v>
      </c>
      <c r="V289" s="3">
        <f t="shared" si="25"/>
        <v>50830</v>
      </c>
      <c r="W289" s="6">
        <f>IF(U289="","",VLOOKUP(U289,system!$A$2:$B$36,2,FALSE))</f>
        <v>1.8499999999999999E-2</v>
      </c>
      <c r="X289" s="7">
        <f t="shared" si="26"/>
        <v>13997665</v>
      </c>
      <c r="Y289" s="7">
        <f>IF(U289="","",VLOOKUP(U289,system!$L$2:$Q$36,6,FALSE))</f>
        <v>116484</v>
      </c>
      <c r="Z289" s="7">
        <f t="shared" si="27"/>
        <v>21579</v>
      </c>
      <c r="AA289" s="7">
        <f t="shared" si="28"/>
        <v>94905</v>
      </c>
    </row>
    <row r="290" spans="9:28" x14ac:dyDescent="0.2">
      <c r="I290">
        <f t="shared" si="29"/>
        <v>25</v>
      </c>
      <c r="O290" s="3"/>
      <c r="P290" s="6"/>
      <c r="Q290" s="7"/>
      <c r="R290" s="7"/>
      <c r="S290" s="7"/>
      <c r="T290">
        <v>289</v>
      </c>
      <c r="U290">
        <f>IF(比較2!$C$7&lt;system!I290,"",system!I290)</f>
        <v>25</v>
      </c>
      <c r="V290" s="3">
        <f t="shared" si="25"/>
        <v>50861</v>
      </c>
      <c r="W290" s="6">
        <f>IF(U290="","",VLOOKUP(U290,system!$A$2:$B$36,2,FALSE))</f>
        <v>1.8499999999999999E-2</v>
      </c>
      <c r="X290" s="7">
        <f t="shared" si="26"/>
        <v>13902760</v>
      </c>
      <c r="Y290" s="7">
        <f>IF(U290="","",VLOOKUP(U290,system!$L$2:$Q$36,6,FALSE))</f>
        <v>116484</v>
      </c>
      <c r="Z290" s="7">
        <f t="shared" si="27"/>
        <v>21433</v>
      </c>
      <c r="AA290" s="7">
        <f t="shared" si="28"/>
        <v>95051</v>
      </c>
      <c r="AB290">
        <f>IF(X290="","",ROUND(system!$AJ$5/100*X290,-2))</f>
        <v>76000</v>
      </c>
    </row>
    <row r="291" spans="9:28" x14ac:dyDescent="0.2">
      <c r="I291">
        <f t="shared" si="29"/>
        <v>25</v>
      </c>
      <c r="O291" s="3"/>
      <c r="P291" s="6"/>
      <c r="Q291" s="7"/>
      <c r="R291" s="7"/>
      <c r="S291" s="7"/>
      <c r="T291">
        <v>290</v>
      </c>
      <c r="U291">
        <f>IF(比較2!$C$7&lt;system!I291,"",system!I291)</f>
        <v>25</v>
      </c>
      <c r="V291" s="3">
        <f t="shared" si="25"/>
        <v>50891</v>
      </c>
      <c r="W291" s="6">
        <f>IF(U291="","",VLOOKUP(U291,system!$A$2:$B$36,2,FALSE))</f>
        <v>1.8499999999999999E-2</v>
      </c>
      <c r="X291" s="7">
        <f t="shared" si="26"/>
        <v>13807709</v>
      </c>
      <c r="Y291" s="7">
        <f>IF(U291="","",VLOOKUP(U291,system!$L$2:$Q$36,6,FALSE))</f>
        <v>116484</v>
      </c>
      <c r="Z291" s="7">
        <f t="shared" si="27"/>
        <v>21286</v>
      </c>
      <c r="AA291" s="7">
        <f t="shared" si="28"/>
        <v>95198</v>
      </c>
    </row>
    <row r="292" spans="9:28" x14ac:dyDescent="0.2">
      <c r="I292">
        <f t="shared" si="29"/>
        <v>25</v>
      </c>
      <c r="O292" s="3"/>
      <c r="P292" s="6"/>
      <c r="Q292" s="7"/>
      <c r="R292" s="7"/>
      <c r="S292" s="7"/>
      <c r="T292">
        <v>291</v>
      </c>
      <c r="U292">
        <f>IF(比較2!$C$7&lt;system!I292,"",system!I292)</f>
        <v>25</v>
      </c>
      <c r="V292" s="3">
        <f t="shared" si="25"/>
        <v>50922</v>
      </c>
      <c r="W292" s="6">
        <f>IF(U292="","",VLOOKUP(U292,system!$A$2:$B$36,2,FALSE))</f>
        <v>1.8499999999999999E-2</v>
      </c>
      <c r="X292" s="7">
        <f t="shared" si="26"/>
        <v>13712511</v>
      </c>
      <c r="Y292" s="7">
        <f>IF(U292="","",VLOOKUP(U292,system!$L$2:$Q$36,6,FALSE))</f>
        <v>116484</v>
      </c>
      <c r="Z292" s="7">
        <f t="shared" si="27"/>
        <v>21140</v>
      </c>
      <c r="AA292" s="7">
        <f t="shared" si="28"/>
        <v>95344</v>
      </c>
    </row>
    <row r="293" spans="9:28" x14ac:dyDescent="0.2">
      <c r="I293">
        <f t="shared" si="29"/>
        <v>25</v>
      </c>
      <c r="O293" s="3"/>
      <c r="P293" s="6"/>
      <c r="Q293" s="7"/>
      <c r="R293" s="7"/>
      <c r="S293" s="7"/>
      <c r="T293">
        <v>292</v>
      </c>
      <c r="U293">
        <f>IF(比較2!$C$7&lt;system!I293,"",system!I293)</f>
        <v>25</v>
      </c>
      <c r="V293" s="3">
        <f t="shared" si="25"/>
        <v>50952</v>
      </c>
      <c r="W293" s="6">
        <f>IF(U293="","",VLOOKUP(U293,system!$A$2:$B$36,2,FALSE))</f>
        <v>1.8499999999999999E-2</v>
      </c>
      <c r="X293" s="7">
        <f t="shared" si="26"/>
        <v>13617167</v>
      </c>
      <c r="Y293" s="7">
        <f>IF(U293="","",VLOOKUP(U293,system!$L$2:$Q$36,6,FALSE))</f>
        <v>116484</v>
      </c>
      <c r="Z293" s="7">
        <f t="shared" si="27"/>
        <v>20993</v>
      </c>
      <c r="AA293" s="7">
        <f t="shared" si="28"/>
        <v>95491</v>
      </c>
    </row>
    <row r="294" spans="9:28" x14ac:dyDescent="0.2">
      <c r="I294">
        <f t="shared" si="29"/>
        <v>25</v>
      </c>
      <c r="O294" s="3"/>
      <c r="P294" s="6"/>
      <c r="Q294" s="7"/>
      <c r="R294" s="7"/>
      <c r="S294" s="7"/>
      <c r="T294">
        <v>293</v>
      </c>
      <c r="U294">
        <f>IF(比較2!$C$7&lt;system!I294,"",system!I294)</f>
        <v>25</v>
      </c>
      <c r="V294" s="3">
        <f t="shared" si="25"/>
        <v>50983</v>
      </c>
      <c r="W294" s="6">
        <f>IF(U294="","",VLOOKUP(U294,system!$A$2:$B$36,2,FALSE))</f>
        <v>1.8499999999999999E-2</v>
      </c>
      <c r="X294" s="7">
        <f t="shared" si="26"/>
        <v>13521676</v>
      </c>
      <c r="Y294" s="7">
        <f>IF(U294="","",VLOOKUP(U294,system!$L$2:$Q$36,6,FALSE))</f>
        <v>116484</v>
      </c>
      <c r="Z294" s="7">
        <f t="shared" si="27"/>
        <v>20845</v>
      </c>
      <c r="AA294" s="7">
        <f t="shared" si="28"/>
        <v>95639</v>
      </c>
    </row>
    <row r="295" spans="9:28" x14ac:dyDescent="0.2">
      <c r="I295">
        <f t="shared" si="29"/>
        <v>25</v>
      </c>
      <c r="O295" s="3"/>
      <c r="P295" s="6"/>
      <c r="Q295" s="7"/>
      <c r="R295" s="7"/>
      <c r="S295" s="7"/>
      <c r="T295">
        <v>294</v>
      </c>
      <c r="U295">
        <f>IF(比較2!$C$7&lt;system!I295,"",system!I295)</f>
        <v>25</v>
      </c>
      <c r="V295" s="3">
        <f t="shared" si="25"/>
        <v>51014</v>
      </c>
      <c r="W295" s="6">
        <f>IF(U295="","",VLOOKUP(U295,system!$A$2:$B$36,2,FALSE))</f>
        <v>1.8499999999999999E-2</v>
      </c>
      <c r="X295" s="7">
        <f t="shared" si="26"/>
        <v>13426037</v>
      </c>
      <c r="Y295" s="7">
        <f>IF(U295="","",VLOOKUP(U295,system!$L$2:$Q$36,6,FALSE))</f>
        <v>116484</v>
      </c>
      <c r="Z295" s="7">
        <f t="shared" si="27"/>
        <v>20698</v>
      </c>
      <c r="AA295" s="7">
        <f t="shared" si="28"/>
        <v>95786</v>
      </c>
    </row>
    <row r="296" spans="9:28" x14ac:dyDescent="0.2">
      <c r="I296">
        <f t="shared" si="29"/>
        <v>25</v>
      </c>
      <c r="O296" s="3"/>
      <c r="P296" s="6"/>
      <c r="Q296" s="7"/>
      <c r="R296" s="7"/>
      <c r="S296" s="7"/>
      <c r="T296">
        <v>295</v>
      </c>
      <c r="U296">
        <f>IF(比較2!$C$7&lt;system!I296,"",system!I296)</f>
        <v>25</v>
      </c>
      <c r="V296" s="3">
        <f t="shared" si="25"/>
        <v>51044</v>
      </c>
      <c r="W296" s="6">
        <f>IF(U296="","",VLOOKUP(U296,system!$A$2:$B$36,2,FALSE))</f>
        <v>1.8499999999999999E-2</v>
      </c>
      <c r="X296" s="7">
        <f t="shared" si="26"/>
        <v>13330251</v>
      </c>
      <c r="Y296" s="7">
        <f>IF(U296="","",VLOOKUP(U296,system!$L$2:$Q$36,6,FALSE))</f>
        <v>116484</v>
      </c>
      <c r="Z296" s="7">
        <f t="shared" si="27"/>
        <v>20550</v>
      </c>
      <c r="AA296" s="7">
        <f t="shared" si="28"/>
        <v>95934</v>
      </c>
    </row>
    <row r="297" spans="9:28" x14ac:dyDescent="0.2">
      <c r="I297">
        <f t="shared" si="29"/>
        <v>25</v>
      </c>
      <c r="O297" s="3"/>
      <c r="P297" s="6"/>
      <c r="Q297" s="7"/>
      <c r="R297" s="7"/>
      <c r="S297" s="7"/>
      <c r="T297">
        <v>296</v>
      </c>
      <c r="U297">
        <f>IF(比較2!$C$7&lt;system!I297,"",system!I297)</f>
        <v>25</v>
      </c>
      <c r="V297" s="3">
        <f t="shared" si="25"/>
        <v>51075</v>
      </c>
      <c r="W297" s="6">
        <f>IF(U297="","",VLOOKUP(U297,system!$A$2:$B$36,2,FALSE))</f>
        <v>1.8499999999999999E-2</v>
      </c>
      <c r="X297" s="7">
        <f t="shared" si="26"/>
        <v>13234317</v>
      </c>
      <c r="Y297" s="7">
        <f>IF(U297="","",VLOOKUP(U297,system!$L$2:$Q$36,6,FALSE))</f>
        <v>116484</v>
      </c>
      <c r="Z297" s="7">
        <f t="shared" si="27"/>
        <v>20402</v>
      </c>
      <c r="AA297" s="7">
        <f t="shared" si="28"/>
        <v>96082</v>
      </c>
    </row>
    <row r="298" spans="9:28" x14ac:dyDescent="0.2">
      <c r="I298">
        <f t="shared" si="29"/>
        <v>25</v>
      </c>
      <c r="O298" s="3"/>
      <c r="P298" s="6"/>
      <c r="Q298" s="7"/>
      <c r="R298" s="7"/>
      <c r="S298" s="7"/>
      <c r="T298">
        <v>297</v>
      </c>
      <c r="U298">
        <f>IF(比較2!$C$7&lt;system!I298,"",system!I298)</f>
        <v>25</v>
      </c>
      <c r="V298" s="3">
        <f t="shared" si="25"/>
        <v>51105</v>
      </c>
      <c r="W298" s="6">
        <f>IF(U298="","",VLOOKUP(U298,system!$A$2:$B$36,2,FALSE))</f>
        <v>1.8499999999999999E-2</v>
      </c>
      <c r="X298" s="7">
        <f t="shared" si="26"/>
        <v>13138235</v>
      </c>
      <c r="Y298" s="7">
        <f>IF(U298="","",VLOOKUP(U298,system!$L$2:$Q$36,6,FALSE))</f>
        <v>116484</v>
      </c>
      <c r="Z298" s="7">
        <f t="shared" si="27"/>
        <v>20254</v>
      </c>
      <c r="AA298" s="7">
        <f t="shared" si="28"/>
        <v>96230</v>
      </c>
    </row>
    <row r="299" spans="9:28" x14ac:dyDescent="0.2">
      <c r="I299">
        <f t="shared" si="29"/>
        <v>25</v>
      </c>
      <c r="O299" s="3"/>
      <c r="P299" s="6"/>
      <c r="Q299" s="7"/>
      <c r="R299" s="7"/>
      <c r="S299" s="7"/>
      <c r="T299">
        <v>298</v>
      </c>
      <c r="U299">
        <f>IF(比較2!$C$7&lt;system!I299,"",system!I299)</f>
        <v>25</v>
      </c>
      <c r="V299" s="3">
        <f t="shared" si="25"/>
        <v>51136</v>
      </c>
      <c r="W299" s="6">
        <f>IF(U299="","",VLOOKUP(U299,system!$A$2:$B$36,2,FALSE))</f>
        <v>1.8499999999999999E-2</v>
      </c>
      <c r="X299" s="7">
        <f t="shared" si="26"/>
        <v>13042005</v>
      </c>
      <c r="Y299" s="7">
        <f>IF(U299="","",VLOOKUP(U299,system!$L$2:$Q$36,6,FALSE))</f>
        <v>116484</v>
      </c>
      <c r="Z299" s="7">
        <f t="shared" si="27"/>
        <v>20106</v>
      </c>
      <c r="AA299" s="7">
        <f t="shared" si="28"/>
        <v>96378</v>
      </c>
    </row>
    <row r="300" spans="9:28" x14ac:dyDescent="0.2">
      <c r="I300">
        <f t="shared" si="29"/>
        <v>25</v>
      </c>
      <c r="O300" s="3"/>
      <c r="P300" s="6"/>
      <c r="Q300" s="7"/>
      <c r="R300" s="7"/>
      <c r="S300" s="7"/>
      <c r="T300">
        <v>299</v>
      </c>
      <c r="U300">
        <f>IF(比較2!$C$7&lt;system!I300,"",system!I300)</f>
        <v>25</v>
      </c>
      <c r="V300" s="3">
        <f t="shared" si="25"/>
        <v>51167</v>
      </c>
      <c r="W300" s="6">
        <f>IF(U300="","",VLOOKUP(U300,system!$A$2:$B$36,2,FALSE))</f>
        <v>1.8499999999999999E-2</v>
      </c>
      <c r="X300" s="7">
        <f t="shared" si="26"/>
        <v>12945627</v>
      </c>
      <c r="Y300" s="7">
        <f>IF(U300="","",VLOOKUP(U300,system!$L$2:$Q$36,6,FALSE))</f>
        <v>116484</v>
      </c>
      <c r="Z300" s="7">
        <f t="shared" si="27"/>
        <v>19957</v>
      </c>
      <c r="AA300" s="7">
        <f t="shared" si="28"/>
        <v>96527</v>
      </c>
    </row>
    <row r="301" spans="9:28" x14ac:dyDescent="0.2">
      <c r="I301">
        <f t="shared" si="29"/>
        <v>25</v>
      </c>
      <c r="O301" s="3"/>
      <c r="P301" s="6"/>
      <c r="Q301" s="7"/>
      <c r="R301" s="7"/>
      <c r="S301" s="7"/>
      <c r="T301">
        <v>300</v>
      </c>
      <c r="U301">
        <f>IF(比較2!$C$7&lt;system!I301,"",system!I301)</f>
        <v>25</v>
      </c>
      <c r="V301" s="3">
        <f t="shared" si="25"/>
        <v>51196</v>
      </c>
      <c r="W301" s="6">
        <f>IF(U301="","",VLOOKUP(U301,system!$A$2:$B$36,2,FALSE))</f>
        <v>1.8499999999999999E-2</v>
      </c>
      <c r="X301" s="7">
        <f t="shared" si="26"/>
        <v>12849100</v>
      </c>
      <c r="Y301" s="7">
        <f>IF(U301="","",VLOOKUP(U301,system!$L$2:$Q$36,6,FALSE))</f>
        <v>116484</v>
      </c>
      <c r="Z301" s="7">
        <f t="shared" si="27"/>
        <v>19809</v>
      </c>
      <c r="AA301" s="7">
        <f t="shared" si="28"/>
        <v>96675</v>
      </c>
    </row>
    <row r="302" spans="9:28" x14ac:dyDescent="0.2">
      <c r="I302">
        <f t="shared" si="29"/>
        <v>26</v>
      </c>
      <c r="O302" s="3"/>
      <c r="P302" s="6"/>
      <c r="Q302" s="7"/>
      <c r="R302" s="7"/>
      <c r="S302" s="7"/>
      <c r="T302">
        <v>301</v>
      </c>
      <c r="U302">
        <f>IF(比較2!$C$7&lt;system!I302,"",system!I302)</f>
        <v>26</v>
      </c>
      <c r="V302" s="3">
        <f t="shared" si="25"/>
        <v>51227</v>
      </c>
      <c r="W302" s="6">
        <f>IF(U302="","",VLOOKUP(U302,system!$A$2:$B$36,2,FALSE))</f>
        <v>1.8499999999999999E-2</v>
      </c>
      <c r="X302" s="7">
        <f t="shared" si="26"/>
        <v>12752425</v>
      </c>
      <c r="Y302" s="7">
        <f>IF(U302="","",VLOOKUP(U302,system!$L$2:$Q$36,6,FALSE))</f>
        <v>116484</v>
      </c>
      <c r="Z302" s="7">
        <f t="shared" si="27"/>
        <v>19659</v>
      </c>
      <c r="AA302" s="7">
        <f t="shared" si="28"/>
        <v>96825</v>
      </c>
      <c r="AB302">
        <f>IF(X302="","",ROUND(system!$AJ$5/100*X302,-2))</f>
        <v>69800</v>
      </c>
    </row>
    <row r="303" spans="9:28" x14ac:dyDescent="0.2">
      <c r="I303">
        <f t="shared" si="29"/>
        <v>26</v>
      </c>
      <c r="O303" s="3"/>
      <c r="P303" s="6"/>
      <c r="Q303" s="7"/>
      <c r="R303" s="7"/>
      <c r="S303" s="7"/>
      <c r="T303">
        <v>302</v>
      </c>
      <c r="U303">
        <f>IF(比較2!$C$7&lt;system!I303,"",system!I303)</f>
        <v>26</v>
      </c>
      <c r="V303" s="3">
        <f t="shared" si="25"/>
        <v>51257</v>
      </c>
      <c r="W303" s="6">
        <f>IF(U303="","",VLOOKUP(U303,system!$A$2:$B$36,2,FALSE))</f>
        <v>1.8499999999999999E-2</v>
      </c>
      <c r="X303" s="7">
        <f t="shared" si="26"/>
        <v>12655600</v>
      </c>
      <c r="Y303" s="7">
        <f>IF(U303="","",VLOOKUP(U303,system!$L$2:$Q$36,6,FALSE))</f>
        <v>116484</v>
      </c>
      <c r="Z303" s="7">
        <f t="shared" si="27"/>
        <v>19510</v>
      </c>
      <c r="AA303" s="7">
        <f t="shared" si="28"/>
        <v>96974</v>
      </c>
    </row>
    <row r="304" spans="9:28" x14ac:dyDescent="0.2">
      <c r="I304">
        <f t="shared" si="29"/>
        <v>26</v>
      </c>
      <c r="O304" s="3"/>
      <c r="P304" s="6"/>
      <c r="Q304" s="7"/>
      <c r="R304" s="7"/>
      <c r="S304" s="7"/>
      <c r="T304">
        <v>303</v>
      </c>
      <c r="U304">
        <f>IF(比較2!$C$7&lt;system!I304,"",system!I304)</f>
        <v>26</v>
      </c>
      <c r="V304" s="3">
        <f t="shared" si="25"/>
        <v>51288</v>
      </c>
      <c r="W304" s="6">
        <f>IF(U304="","",VLOOKUP(U304,system!$A$2:$B$36,2,FALSE))</f>
        <v>1.8499999999999999E-2</v>
      </c>
      <c r="X304" s="7">
        <f t="shared" si="26"/>
        <v>12558626</v>
      </c>
      <c r="Y304" s="7">
        <f>IF(U304="","",VLOOKUP(U304,system!$L$2:$Q$36,6,FALSE))</f>
        <v>116484</v>
      </c>
      <c r="Z304" s="7">
        <f t="shared" si="27"/>
        <v>19361</v>
      </c>
      <c r="AA304" s="7">
        <f t="shared" si="28"/>
        <v>97123</v>
      </c>
    </row>
    <row r="305" spans="9:28" x14ac:dyDescent="0.2">
      <c r="I305">
        <f t="shared" si="29"/>
        <v>26</v>
      </c>
      <c r="O305" s="3"/>
      <c r="P305" s="6"/>
      <c r="Q305" s="7"/>
      <c r="R305" s="7"/>
      <c r="S305" s="7"/>
      <c r="T305">
        <v>304</v>
      </c>
      <c r="U305">
        <f>IF(比較2!$C$7&lt;system!I305,"",system!I305)</f>
        <v>26</v>
      </c>
      <c r="V305" s="3">
        <f t="shared" si="25"/>
        <v>51318</v>
      </c>
      <c r="W305" s="6">
        <f>IF(U305="","",VLOOKUP(U305,system!$A$2:$B$36,2,FALSE))</f>
        <v>1.8499999999999999E-2</v>
      </c>
      <c r="X305" s="7">
        <f t="shared" si="26"/>
        <v>12461503</v>
      </c>
      <c r="Y305" s="7">
        <f>IF(U305="","",VLOOKUP(U305,system!$L$2:$Q$36,6,FALSE))</f>
        <v>116484</v>
      </c>
      <c r="Z305" s="7">
        <f t="shared" si="27"/>
        <v>19211</v>
      </c>
      <c r="AA305" s="7">
        <f t="shared" si="28"/>
        <v>97273</v>
      </c>
    </row>
    <row r="306" spans="9:28" x14ac:dyDescent="0.2">
      <c r="I306">
        <f t="shared" si="29"/>
        <v>26</v>
      </c>
      <c r="O306" s="3"/>
      <c r="P306" s="6"/>
      <c r="Q306" s="7"/>
      <c r="R306" s="7"/>
      <c r="S306" s="7"/>
      <c r="T306">
        <v>305</v>
      </c>
      <c r="U306">
        <f>IF(比較2!$C$7&lt;system!I306,"",system!I306)</f>
        <v>26</v>
      </c>
      <c r="V306" s="3">
        <f t="shared" si="25"/>
        <v>51349</v>
      </c>
      <c r="W306" s="6">
        <f>IF(U306="","",VLOOKUP(U306,system!$A$2:$B$36,2,FALSE))</f>
        <v>1.8499999999999999E-2</v>
      </c>
      <c r="X306" s="7">
        <f t="shared" si="26"/>
        <v>12364230</v>
      </c>
      <c r="Y306" s="7">
        <f>IF(U306="","",VLOOKUP(U306,system!$L$2:$Q$36,6,FALSE))</f>
        <v>116484</v>
      </c>
      <c r="Z306" s="7">
        <f t="shared" si="27"/>
        <v>19061</v>
      </c>
      <c r="AA306" s="7">
        <f t="shared" si="28"/>
        <v>97423</v>
      </c>
    </row>
    <row r="307" spans="9:28" x14ac:dyDescent="0.2">
      <c r="I307">
        <f t="shared" si="29"/>
        <v>26</v>
      </c>
      <c r="O307" s="3"/>
      <c r="P307" s="6"/>
      <c r="Q307" s="7"/>
      <c r="R307" s="7"/>
      <c r="S307" s="7"/>
      <c r="T307">
        <v>306</v>
      </c>
      <c r="U307">
        <f>IF(比較2!$C$7&lt;system!I307,"",system!I307)</f>
        <v>26</v>
      </c>
      <c r="V307" s="3">
        <f t="shared" si="25"/>
        <v>51380</v>
      </c>
      <c r="W307" s="6">
        <f>IF(U307="","",VLOOKUP(U307,system!$A$2:$B$36,2,FALSE))</f>
        <v>1.8499999999999999E-2</v>
      </c>
      <c r="X307" s="7">
        <f t="shared" si="26"/>
        <v>12266807</v>
      </c>
      <c r="Y307" s="7">
        <f>IF(U307="","",VLOOKUP(U307,system!$L$2:$Q$36,6,FALSE))</f>
        <v>116484</v>
      </c>
      <c r="Z307" s="7">
        <f t="shared" si="27"/>
        <v>18911</v>
      </c>
      <c r="AA307" s="7">
        <f t="shared" si="28"/>
        <v>97573</v>
      </c>
    </row>
    <row r="308" spans="9:28" x14ac:dyDescent="0.2">
      <c r="I308">
        <f t="shared" si="29"/>
        <v>26</v>
      </c>
      <c r="O308" s="3"/>
      <c r="P308" s="6"/>
      <c r="Q308" s="7"/>
      <c r="R308" s="7"/>
      <c r="S308" s="7"/>
      <c r="T308">
        <v>307</v>
      </c>
      <c r="U308">
        <f>IF(比較2!$C$7&lt;system!I308,"",system!I308)</f>
        <v>26</v>
      </c>
      <c r="V308" s="3">
        <f t="shared" si="25"/>
        <v>51410</v>
      </c>
      <c r="W308" s="6">
        <f>IF(U308="","",VLOOKUP(U308,system!$A$2:$B$36,2,FALSE))</f>
        <v>1.8499999999999999E-2</v>
      </c>
      <c r="X308" s="7">
        <f t="shared" si="26"/>
        <v>12169234</v>
      </c>
      <c r="Y308" s="7">
        <f>IF(U308="","",VLOOKUP(U308,system!$L$2:$Q$36,6,FALSE))</f>
        <v>116484</v>
      </c>
      <c r="Z308" s="7">
        <f t="shared" si="27"/>
        <v>18760</v>
      </c>
      <c r="AA308" s="7">
        <f t="shared" si="28"/>
        <v>97724</v>
      </c>
    </row>
    <row r="309" spans="9:28" x14ac:dyDescent="0.2">
      <c r="I309">
        <f t="shared" si="29"/>
        <v>26</v>
      </c>
      <c r="O309" s="3"/>
      <c r="P309" s="6"/>
      <c r="Q309" s="7"/>
      <c r="R309" s="7"/>
      <c r="S309" s="7"/>
      <c r="T309">
        <v>308</v>
      </c>
      <c r="U309">
        <f>IF(比較2!$C$7&lt;system!I309,"",system!I309)</f>
        <v>26</v>
      </c>
      <c r="V309" s="3">
        <f t="shared" si="25"/>
        <v>51441</v>
      </c>
      <c r="W309" s="6">
        <f>IF(U309="","",VLOOKUP(U309,system!$A$2:$B$36,2,FALSE))</f>
        <v>1.8499999999999999E-2</v>
      </c>
      <c r="X309" s="7">
        <f t="shared" si="26"/>
        <v>12071510</v>
      </c>
      <c r="Y309" s="7">
        <f>IF(U309="","",VLOOKUP(U309,system!$L$2:$Q$36,6,FALSE))</f>
        <v>116484</v>
      </c>
      <c r="Z309" s="7">
        <f t="shared" si="27"/>
        <v>18610</v>
      </c>
      <c r="AA309" s="7">
        <f t="shared" si="28"/>
        <v>97874</v>
      </c>
    </row>
    <row r="310" spans="9:28" x14ac:dyDescent="0.2">
      <c r="I310">
        <f t="shared" si="29"/>
        <v>26</v>
      </c>
      <c r="O310" s="3"/>
      <c r="P310" s="6"/>
      <c r="Q310" s="7"/>
      <c r="R310" s="7"/>
      <c r="S310" s="7"/>
      <c r="T310">
        <v>309</v>
      </c>
      <c r="U310">
        <f>IF(比較2!$C$7&lt;system!I310,"",system!I310)</f>
        <v>26</v>
      </c>
      <c r="V310" s="3">
        <f t="shared" si="25"/>
        <v>51471</v>
      </c>
      <c r="W310" s="6">
        <f>IF(U310="","",VLOOKUP(U310,system!$A$2:$B$36,2,FALSE))</f>
        <v>1.8499999999999999E-2</v>
      </c>
      <c r="X310" s="7">
        <f t="shared" si="26"/>
        <v>11973636</v>
      </c>
      <c r="Y310" s="7">
        <f>IF(U310="","",VLOOKUP(U310,system!$L$2:$Q$36,6,FALSE))</f>
        <v>116484</v>
      </c>
      <c r="Z310" s="7">
        <f t="shared" si="27"/>
        <v>18459</v>
      </c>
      <c r="AA310" s="7">
        <f t="shared" si="28"/>
        <v>98025</v>
      </c>
    </row>
    <row r="311" spans="9:28" x14ac:dyDescent="0.2">
      <c r="I311">
        <f t="shared" si="29"/>
        <v>26</v>
      </c>
      <c r="O311" s="3"/>
      <c r="P311" s="6"/>
      <c r="Q311" s="7"/>
      <c r="R311" s="7"/>
      <c r="S311" s="7"/>
      <c r="T311">
        <v>310</v>
      </c>
      <c r="U311">
        <f>IF(比較2!$C$7&lt;system!I311,"",system!I311)</f>
        <v>26</v>
      </c>
      <c r="V311" s="3">
        <f t="shared" si="25"/>
        <v>51502</v>
      </c>
      <c r="W311" s="6">
        <f>IF(U311="","",VLOOKUP(U311,system!$A$2:$B$36,2,FALSE))</f>
        <v>1.8499999999999999E-2</v>
      </c>
      <c r="X311" s="7">
        <f t="shared" si="26"/>
        <v>11875611</v>
      </c>
      <c r="Y311" s="7">
        <f>IF(U311="","",VLOOKUP(U311,system!$L$2:$Q$36,6,FALSE))</f>
        <v>116484</v>
      </c>
      <c r="Z311" s="7">
        <f t="shared" si="27"/>
        <v>18308</v>
      </c>
      <c r="AA311" s="7">
        <f t="shared" si="28"/>
        <v>98176</v>
      </c>
    </row>
    <row r="312" spans="9:28" x14ac:dyDescent="0.2">
      <c r="I312">
        <f t="shared" si="29"/>
        <v>26</v>
      </c>
      <c r="O312" s="3"/>
      <c r="P312" s="6"/>
      <c r="Q312" s="7"/>
      <c r="R312" s="7"/>
      <c r="S312" s="7"/>
      <c r="T312">
        <v>311</v>
      </c>
      <c r="U312">
        <f>IF(比較2!$C$7&lt;system!I312,"",system!I312)</f>
        <v>26</v>
      </c>
      <c r="V312" s="3">
        <f t="shared" si="25"/>
        <v>51533</v>
      </c>
      <c r="W312" s="6">
        <f>IF(U312="","",VLOOKUP(U312,system!$A$2:$B$36,2,FALSE))</f>
        <v>1.8499999999999999E-2</v>
      </c>
      <c r="X312" s="7">
        <f t="shared" si="26"/>
        <v>11777435</v>
      </c>
      <c r="Y312" s="7">
        <f>IF(U312="","",VLOOKUP(U312,system!$L$2:$Q$36,6,FALSE))</f>
        <v>116484</v>
      </c>
      <c r="Z312" s="7">
        <f t="shared" si="27"/>
        <v>18156</v>
      </c>
      <c r="AA312" s="7">
        <f t="shared" si="28"/>
        <v>98328</v>
      </c>
    </row>
    <row r="313" spans="9:28" x14ac:dyDescent="0.2">
      <c r="I313">
        <f t="shared" si="29"/>
        <v>26</v>
      </c>
      <c r="O313" s="3"/>
      <c r="P313" s="6"/>
      <c r="Q313" s="7"/>
      <c r="R313" s="7"/>
      <c r="S313" s="7"/>
      <c r="T313">
        <v>312</v>
      </c>
      <c r="U313">
        <f>IF(比較2!$C$7&lt;system!I313,"",system!I313)</f>
        <v>26</v>
      </c>
      <c r="V313" s="3">
        <f t="shared" si="25"/>
        <v>51561</v>
      </c>
      <c r="W313" s="6">
        <f>IF(U313="","",VLOOKUP(U313,system!$A$2:$B$36,2,FALSE))</f>
        <v>1.8499999999999999E-2</v>
      </c>
      <c r="X313" s="7">
        <f t="shared" si="26"/>
        <v>11679107</v>
      </c>
      <c r="Y313" s="7">
        <f>IF(U313="","",VLOOKUP(U313,system!$L$2:$Q$36,6,FALSE))</f>
        <v>116484</v>
      </c>
      <c r="Z313" s="7">
        <f t="shared" si="27"/>
        <v>18005</v>
      </c>
      <c r="AA313" s="7">
        <f t="shared" si="28"/>
        <v>98479</v>
      </c>
    </row>
    <row r="314" spans="9:28" x14ac:dyDescent="0.2">
      <c r="I314">
        <f t="shared" si="29"/>
        <v>27</v>
      </c>
      <c r="O314" s="3"/>
      <c r="P314" s="6"/>
      <c r="Q314" s="7"/>
      <c r="R314" s="7"/>
      <c r="S314" s="7"/>
      <c r="T314">
        <v>313</v>
      </c>
      <c r="U314">
        <f>IF(比較2!$C$7&lt;system!I314,"",system!I314)</f>
        <v>27</v>
      </c>
      <c r="V314" s="3">
        <f t="shared" si="25"/>
        <v>51592</v>
      </c>
      <c r="W314" s="6">
        <f>IF(U314="","",VLOOKUP(U314,system!$A$2:$B$36,2,FALSE))</f>
        <v>1.8499999999999999E-2</v>
      </c>
      <c r="X314" s="7">
        <f t="shared" si="26"/>
        <v>11580628</v>
      </c>
      <c r="Y314" s="7">
        <f>IF(U314="","",VLOOKUP(U314,system!$L$2:$Q$36,6,FALSE))</f>
        <v>116484</v>
      </c>
      <c r="Z314" s="7">
        <f t="shared" si="27"/>
        <v>17853</v>
      </c>
      <c r="AA314" s="7">
        <f t="shared" si="28"/>
        <v>98631</v>
      </c>
      <c r="AB314">
        <f>IF(X314="","",ROUND(system!$AJ$5/100*X314,-2))</f>
        <v>63300</v>
      </c>
    </row>
    <row r="315" spans="9:28" x14ac:dyDescent="0.2">
      <c r="I315">
        <f t="shared" si="29"/>
        <v>27</v>
      </c>
      <c r="O315" s="3"/>
      <c r="P315" s="6"/>
      <c r="Q315" s="7"/>
      <c r="R315" s="7"/>
      <c r="S315" s="7"/>
      <c r="T315">
        <v>314</v>
      </c>
      <c r="U315">
        <f>IF(比較2!$C$7&lt;system!I315,"",system!I315)</f>
        <v>27</v>
      </c>
      <c r="V315" s="3">
        <f t="shared" si="25"/>
        <v>51622</v>
      </c>
      <c r="W315" s="6">
        <f>IF(U315="","",VLOOKUP(U315,system!$A$2:$B$36,2,FALSE))</f>
        <v>1.8499999999999999E-2</v>
      </c>
      <c r="X315" s="7">
        <f t="shared" si="26"/>
        <v>11481997</v>
      </c>
      <c r="Y315" s="7">
        <f>IF(U315="","",VLOOKUP(U315,system!$L$2:$Q$36,6,FALSE))</f>
        <v>116484</v>
      </c>
      <c r="Z315" s="7">
        <f t="shared" si="27"/>
        <v>17701</v>
      </c>
      <c r="AA315" s="7">
        <f t="shared" si="28"/>
        <v>98783</v>
      </c>
    </row>
    <row r="316" spans="9:28" x14ac:dyDescent="0.2">
      <c r="I316">
        <f t="shared" si="29"/>
        <v>27</v>
      </c>
      <c r="O316" s="3"/>
      <c r="P316" s="6"/>
      <c r="Q316" s="7"/>
      <c r="R316" s="7"/>
      <c r="S316" s="7"/>
      <c r="T316">
        <v>315</v>
      </c>
      <c r="U316">
        <f>IF(比較2!$C$7&lt;system!I316,"",system!I316)</f>
        <v>27</v>
      </c>
      <c r="V316" s="3">
        <f t="shared" si="25"/>
        <v>51653</v>
      </c>
      <c r="W316" s="6">
        <f>IF(U316="","",VLOOKUP(U316,system!$A$2:$B$36,2,FALSE))</f>
        <v>1.8499999999999999E-2</v>
      </c>
      <c r="X316" s="7">
        <f t="shared" si="26"/>
        <v>11383214</v>
      </c>
      <c r="Y316" s="7">
        <f>IF(U316="","",VLOOKUP(U316,system!$L$2:$Q$36,6,FALSE))</f>
        <v>116484</v>
      </c>
      <c r="Z316" s="7">
        <f t="shared" si="27"/>
        <v>17549</v>
      </c>
      <c r="AA316" s="7">
        <f t="shared" si="28"/>
        <v>98935</v>
      </c>
    </row>
    <row r="317" spans="9:28" x14ac:dyDescent="0.2">
      <c r="I317">
        <f t="shared" si="29"/>
        <v>27</v>
      </c>
      <c r="O317" s="3"/>
      <c r="P317" s="6"/>
      <c r="Q317" s="7"/>
      <c r="R317" s="7"/>
      <c r="S317" s="7"/>
      <c r="T317">
        <v>316</v>
      </c>
      <c r="U317">
        <f>IF(比較2!$C$7&lt;system!I317,"",system!I317)</f>
        <v>27</v>
      </c>
      <c r="V317" s="3">
        <f t="shared" si="25"/>
        <v>51683</v>
      </c>
      <c r="W317" s="6">
        <f>IF(U317="","",VLOOKUP(U317,system!$A$2:$B$36,2,FALSE))</f>
        <v>1.8499999999999999E-2</v>
      </c>
      <c r="X317" s="7">
        <f t="shared" si="26"/>
        <v>11284279</v>
      </c>
      <c r="Y317" s="7">
        <f>IF(U317="","",VLOOKUP(U317,system!$L$2:$Q$36,6,FALSE))</f>
        <v>116484</v>
      </c>
      <c r="Z317" s="7">
        <f t="shared" si="27"/>
        <v>17396</v>
      </c>
      <c r="AA317" s="7">
        <f t="shared" si="28"/>
        <v>99088</v>
      </c>
    </row>
    <row r="318" spans="9:28" x14ac:dyDescent="0.2">
      <c r="I318">
        <f t="shared" si="29"/>
        <v>27</v>
      </c>
      <c r="O318" s="3"/>
      <c r="P318" s="6"/>
      <c r="Q318" s="7"/>
      <c r="R318" s="7"/>
      <c r="S318" s="7"/>
      <c r="T318">
        <v>317</v>
      </c>
      <c r="U318">
        <f>IF(比較2!$C$7&lt;system!I318,"",system!I318)</f>
        <v>27</v>
      </c>
      <c r="V318" s="3">
        <f t="shared" si="25"/>
        <v>51714</v>
      </c>
      <c r="W318" s="6">
        <f>IF(U318="","",VLOOKUP(U318,system!$A$2:$B$36,2,FALSE))</f>
        <v>1.8499999999999999E-2</v>
      </c>
      <c r="X318" s="7">
        <f t="shared" si="26"/>
        <v>11185191</v>
      </c>
      <c r="Y318" s="7">
        <f>IF(U318="","",VLOOKUP(U318,system!$L$2:$Q$36,6,FALSE))</f>
        <v>116484</v>
      </c>
      <c r="Z318" s="7">
        <f t="shared" si="27"/>
        <v>17243</v>
      </c>
      <c r="AA318" s="7">
        <f t="shared" si="28"/>
        <v>99241</v>
      </c>
    </row>
    <row r="319" spans="9:28" x14ac:dyDescent="0.2">
      <c r="I319">
        <f t="shared" si="29"/>
        <v>27</v>
      </c>
      <c r="O319" s="3"/>
      <c r="P319" s="6"/>
      <c r="Q319" s="7"/>
      <c r="R319" s="7"/>
      <c r="S319" s="7"/>
      <c r="T319">
        <v>318</v>
      </c>
      <c r="U319">
        <f>IF(比較2!$C$7&lt;system!I319,"",system!I319)</f>
        <v>27</v>
      </c>
      <c r="V319" s="3">
        <f t="shared" si="25"/>
        <v>51745</v>
      </c>
      <c r="W319" s="6">
        <f>IF(U319="","",VLOOKUP(U319,system!$A$2:$B$36,2,FALSE))</f>
        <v>1.8499999999999999E-2</v>
      </c>
      <c r="X319" s="7">
        <f t="shared" si="26"/>
        <v>11085950</v>
      </c>
      <c r="Y319" s="7">
        <f>IF(U319="","",VLOOKUP(U319,system!$L$2:$Q$36,6,FALSE))</f>
        <v>116484</v>
      </c>
      <c r="Z319" s="7">
        <f t="shared" si="27"/>
        <v>17090</v>
      </c>
      <c r="AA319" s="7">
        <f t="shared" si="28"/>
        <v>99394</v>
      </c>
    </row>
    <row r="320" spans="9:28" x14ac:dyDescent="0.2">
      <c r="I320">
        <f t="shared" si="29"/>
        <v>27</v>
      </c>
      <c r="O320" s="3"/>
      <c r="P320" s="6"/>
      <c r="Q320" s="7"/>
      <c r="R320" s="7"/>
      <c r="S320" s="7"/>
      <c r="T320">
        <v>319</v>
      </c>
      <c r="U320">
        <f>IF(比較2!$C$7&lt;system!I320,"",system!I320)</f>
        <v>27</v>
      </c>
      <c r="V320" s="3">
        <f t="shared" si="25"/>
        <v>51775</v>
      </c>
      <c r="W320" s="6">
        <f>IF(U320="","",VLOOKUP(U320,system!$A$2:$B$36,2,FALSE))</f>
        <v>1.8499999999999999E-2</v>
      </c>
      <c r="X320" s="7">
        <f t="shared" si="26"/>
        <v>10986556</v>
      </c>
      <c r="Y320" s="7">
        <f>IF(U320="","",VLOOKUP(U320,system!$L$2:$Q$36,6,FALSE))</f>
        <v>116484</v>
      </c>
      <c r="Z320" s="7">
        <f t="shared" si="27"/>
        <v>16937</v>
      </c>
      <c r="AA320" s="7">
        <f t="shared" si="28"/>
        <v>99547</v>
      </c>
    </row>
    <row r="321" spans="9:28" x14ac:dyDescent="0.2">
      <c r="I321">
        <f t="shared" si="29"/>
        <v>27</v>
      </c>
      <c r="O321" s="3"/>
      <c r="P321" s="6"/>
      <c r="Q321" s="7"/>
      <c r="R321" s="7"/>
      <c r="S321" s="7"/>
      <c r="T321">
        <v>320</v>
      </c>
      <c r="U321">
        <f>IF(比較2!$C$7&lt;system!I321,"",system!I321)</f>
        <v>27</v>
      </c>
      <c r="V321" s="3">
        <f t="shared" si="25"/>
        <v>51806</v>
      </c>
      <c r="W321" s="6">
        <f>IF(U321="","",VLOOKUP(U321,system!$A$2:$B$36,2,FALSE))</f>
        <v>1.8499999999999999E-2</v>
      </c>
      <c r="X321" s="7">
        <f t="shared" si="26"/>
        <v>10887009</v>
      </c>
      <c r="Y321" s="7">
        <f>IF(U321="","",VLOOKUP(U321,system!$L$2:$Q$36,6,FALSE))</f>
        <v>116484</v>
      </c>
      <c r="Z321" s="7">
        <f t="shared" si="27"/>
        <v>16784</v>
      </c>
      <c r="AA321" s="7">
        <f t="shared" si="28"/>
        <v>99700</v>
      </c>
    </row>
    <row r="322" spans="9:28" x14ac:dyDescent="0.2">
      <c r="I322">
        <f t="shared" si="29"/>
        <v>27</v>
      </c>
      <c r="O322" s="3"/>
      <c r="P322" s="6"/>
      <c r="Q322" s="7"/>
      <c r="R322" s="7"/>
      <c r="S322" s="7"/>
      <c r="T322">
        <v>321</v>
      </c>
      <c r="U322">
        <f>IF(比較2!$C$7&lt;system!I322,"",system!I322)</f>
        <v>27</v>
      </c>
      <c r="V322" s="3">
        <f t="shared" si="25"/>
        <v>51836</v>
      </c>
      <c r="W322" s="6">
        <f>IF(U322="","",VLOOKUP(U322,system!$A$2:$B$36,2,FALSE))</f>
        <v>1.8499999999999999E-2</v>
      </c>
      <c r="X322" s="7">
        <f t="shared" si="26"/>
        <v>10787309</v>
      </c>
      <c r="Y322" s="7">
        <f>IF(U322="","",VLOOKUP(U322,system!$L$2:$Q$36,6,FALSE))</f>
        <v>116484</v>
      </c>
      <c r="Z322" s="7">
        <f t="shared" si="27"/>
        <v>16630</v>
      </c>
      <c r="AA322" s="7">
        <f t="shared" si="28"/>
        <v>99854</v>
      </c>
    </row>
    <row r="323" spans="9:28" x14ac:dyDescent="0.2">
      <c r="I323">
        <f t="shared" si="29"/>
        <v>27</v>
      </c>
      <c r="O323" s="3"/>
      <c r="P323" s="6"/>
      <c r="Q323" s="7"/>
      <c r="R323" s="7"/>
      <c r="S323" s="7"/>
      <c r="T323">
        <v>322</v>
      </c>
      <c r="U323">
        <f>IF(比較2!$C$7&lt;system!I323,"",system!I323)</f>
        <v>27</v>
      </c>
      <c r="V323" s="3">
        <f t="shared" ref="V323:V386" si="30">IF(U323="","",EDATE(V322,1))</f>
        <v>51867</v>
      </c>
      <c r="W323" s="6">
        <f>IF(U323="","",VLOOKUP(U323,system!$A$2:$B$36,2,FALSE))</f>
        <v>1.8499999999999999E-2</v>
      </c>
      <c r="X323" s="7">
        <f t="shared" si="26"/>
        <v>10687455</v>
      </c>
      <c r="Y323" s="7">
        <f>IF(U323="","",VLOOKUP(U323,system!$L$2:$Q$36,6,FALSE))</f>
        <v>116484</v>
      </c>
      <c r="Z323" s="7">
        <f t="shared" si="27"/>
        <v>16476</v>
      </c>
      <c r="AA323" s="7">
        <f t="shared" si="28"/>
        <v>100008</v>
      </c>
    </row>
    <row r="324" spans="9:28" x14ac:dyDescent="0.2">
      <c r="I324">
        <f t="shared" si="29"/>
        <v>27</v>
      </c>
      <c r="O324" s="3"/>
      <c r="P324" s="6"/>
      <c r="Q324" s="7"/>
      <c r="R324" s="7"/>
      <c r="S324" s="7"/>
      <c r="T324">
        <v>323</v>
      </c>
      <c r="U324">
        <f>IF(比較2!$C$7&lt;system!I324,"",system!I324)</f>
        <v>27</v>
      </c>
      <c r="V324" s="3">
        <f t="shared" si="30"/>
        <v>51898</v>
      </c>
      <c r="W324" s="6">
        <f>IF(U324="","",VLOOKUP(U324,system!$A$2:$B$36,2,FALSE))</f>
        <v>1.8499999999999999E-2</v>
      </c>
      <c r="X324" s="7">
        <f t="shared" ref="X324:X387" si="31">IF(U324="","",ROUNDDOWN(X323-AA323,0))</f>
        <v>10587447</v>
      </c>
      <c r="Y324" s="7">
        <f>IF(U324="","",VLOOKUP(U324,system!$L$2:$Q$36,6,FALSE))</f>
        <v>116484</v>
      </c>
      <c r="Z324" s="7">
        <f t="shared" ref="Z324:Z387" si="32">IF(U324="","",ROUNDDOWN(X324*W324/12,0))</f>
        <v>16322</v>
      </c>
      <c r="AA324" s="7">
        <f t="shared" ref="AA324:AA387" si="33">IF(U324="","",ROUNDDOWN(Y324-Z324,0))</f>
        <v>100162</v>
      </c>
    </row>
    <row r="325" spans="9:28" x14ac:dyDescent="0.2">
      <c r="I325">
        <f t="shared" si="29"/>
        <v>27</v>
      </c>
      <c r="O325" s="3"/>
      <c r="P325" s="6"/>
      <c r="Q325" s="7"/>
      <c r="R325" s="7"/>
      <c r="S325" s="7"/>
      <c r="T325">
        <v>324</v>
      </c>
      <c r="U325">
        <f>IF(比較2!$C$7&lt;system!I325,"",system!I325)</f>
        <v>27</v>
      </c>
      <c r="V325" s="3">
        <f t="shared" si="30"/>
        <v>51926</v>
      </c>
      <c r="W325" s="6">
        <f>IF(U325="","",VLOOKUP(U325,system!$A$2:$B$36,2,FALSE))</f>
        <v>1.8499999999999999E-2</v>
      </c>
      <c r="X325" s="7">
        <f t="shared" si="31"/>
        <v>10487285</v>
      </c>
      <c r="Y325" s="7">
        <f>IF(U325="","",VLOOKUP(U325,system!$L$2:$Q$36,6,FALSE))</f>
        <v>116484</v>
      </c>
      <c r="Z325" s="7">
        <f t="shared" si="32"/>
        <v>16167</v>
      </c>
      <c r="AA325" s="7">
        <f t="shared" si="33"/>
        <v>100317</v>
      </c>
    </row>
    <row r="326" spans="9:28" x14ac:dyDescent="0.2">
      <c r="I326">
        <f t="shared" si="29"/>
        <v>28</v>
      </c>
      <c r="O326" s="3"/>
      <c r="P326" s="6"/>
      <c r="Q326" s="7"/>
      <c r="R326" s="7"/>
      <c r="S326" s="7"/>
      <c r="T326">
        <v>325</v>
      </c>
      <c r="U326">
        <f>IF(比較2!$C$7&lt;system!I326,"",system!I326)</f>
        <v>28</v>
      </c>
      <c r="V326" s="3">
        <f t="shared" si="30"/>
        <v>51957</v>
      </c>
      <c r="W326" s="6">
        <f>IF(U326="","",VLOOKUP(U326,system!$A$2:$B$36,2,FALSE))</f>
        <v>1.8499999999999999E-2</v>
      </c>
      <c r="X326" s="7">
        <f t="shared" si="31"/>
        <v>10386968</v>
      </c>
      <c r="Y326" s="7">
        <f>IF(U326="","",VLOOKUP(U326,system!$L$2:$Q$36,6,FALSE))</f>
        <v>116484</v>
      </c>
      <c r="Z326" s="7">
        <f t="shared" si="32"/>
        <v>16013</v>
      </c>
      <c r="AA326" s="7">
        <f t="shared" si="33"/>
        <v>100471</v>
      </c>
      <c r="AB326">
        <f>IF(X326="","",ROUND(system!$AJ$5/100*X326,-2))</f>
        <v>56800</v>
      </c>
    </row>
    <row r="327" spans="9:28" x14ac:dyDescent="0.2">
      <c r="I327">
        <f t="shared" si="29"/>
        <v>28</v>
      </c>
      <c r="O327" s="3"/>
      <c r="P327" s="6"/>
      <c r="Q327" s="7"/>
      <c r="R327" s="7"/>
      <c r="S327" s="7"/>
      <c r="T327">
        <v>326</v>
      </c>
      <c r="U327">
        <f>IF(比較2!$C$7&lt;system!I327,"",system!I327)</f>
        <v>28</v>
      </c>
      <c r="V327" s="3">
        <f t="shared" si="30"/>
        <v>51987</v>
      </c>
      <c r="W327" s="6">
        <f>IF(U327="","",VLOOKUP(U327,system!$A$2:$B$36,2,FALSE))</f>
        <v>1.8499999999999999E-2</v>
      </c>
      <c r="X327" s="7">
        <f t="shared" si="31"/>
        <v>10286497</v>
      </c>
      <c r="Y327" s="7">
        <f>IF(U327="","",VLOOKUP(U327,system!$L$2:$Q$36,6,FALSE))</f>
        <v>116484</v>
      </c>
      <c r="Z327" s="7">
        <f t="shared" si="32"/>
        <v>15858</v>
      </c>
      <c r="AA327" s="7">
        <f t="shared" si="33"/>
        <v>100626</v>
      </c>
    </row>
    <row r="328" spans="9:28" x14ac:dyDescent="0.2">
      <c r="I328">
        <f t="shared" si="29"/>
        <v>28</v>
      </c>
      <c r="O328" s="3"/>
      <c r="P328" s="6"/>
      <c r="Q328" s="7"/>
      <c r="R328" s="7"/>
      <c r="S328" s="7"/>
      <c r="T328">
        <v>327</v>
      </c>
      <c r="U328">
        <f>IF(比較2!$C$7&lt;system!I328,"",system!I328)</f>
        <v>28</v>
      </c>
      <c r="V328" s="3">
        <f t="shared" si="30"/>
        <v>52018</v>
      </c>
      <c r="W328" s="6">
        <f>IF(U328="","",VLOOKUP(U328,system!$A$2:$B$36,2,FALSE))</f>
        <v>1.8499999999999999E-2</v>
      </c>
      <c r="X328" s="7">
        <f t="shared" si="31"/>
        <v>10185871</v>
      </c>
      <c r="Y328" s="7">
        <f>IF(U328="","",VLOOKUP(U328,system!$L$2:$Q$36,6,FALSE))</f>
        <v>116484</v>
      </c>
      <c r="Z328" s="7">
        <f t="shared" si="32"/>
        <v>15703</v>
      </c>
      <c r="AA328" s="7">
        <f t="shared" si="33"/>
        <v>100781</v>
      </c>
    </row>
    <row r="329" spans="9:28" x14ac:dyDescent="0.2">
      <c r="I329">
        <f t="shared" si="29"/>
        <v>28</v>
      </c>
      <c r="O329" s="3"/>
      <c r="P329" s="6"/>
      <c r="Q329" s="7"/>
      <c r="R329" s="7"/>
      <c r="S329" s="7"/>
      <c r="T329">
        <v>328</v>
      </c>
      <c r="U329">
        <f>IF(比較2!$C$7&lt;system!I329,"",system!I329)</f>
        <v>28</v>
      </c>
      <c r="V329" s="3">
        <f t="shared" si="30"/>
        <v>52048</v>
      </c>
      <c r="W329" s="6">
        <f>IF(U329="","",VLOOKUP(U329,system!$A$2:$B$36,2,FALSE))</f>
        <v>1.8499999999999999E-2</v>
      </c>
      <c r="X329" s="7">
        <f t="shared" si="31"/>
        <v>10085090</v>
      </c>
      <c r="Y329" s="7">
        <f>IF(U329="","",VLOOKUP(U329,system!$L$2:$Q$36,6,FALSE))</f>
        <v>116484</v>
      </c>
      <c r="Z329" s="7">
        <f t="shared" si="32"/>
        <v>15547</v>
      </c>
      <c r="AA329" s="7">
        <f t="shared" si="33"/>
        <v>100937</v>
      </c>
    </row>
    <row r="330" spans="9:28" x14ac:dyDescent="0.2">
      <c r="I330">
        <f t="shared" si="29"/>
        <v>28</v>
      </c>
      <c r="O330" s="3"/>
      <c r="P330" s="6"/>
      <c r="Q330" s="7"/>
      <c r="R330" s="7"/>
      <c r="S330" s="7"/>
      <c r="T330">
        <v>329</v>
      </c>
      <c r="U330">
        <f>IF(比較2!$C$7&lt;system!I330,"",system!I330)</f>
        <v>28</v>
      </c>
      <c r="V330" s="3">
        <f t="shared" si="30"/>
        <v>52079</v>
      </c>
      <c r="W330" s="6">
        <f>IF(U330="","",VLOOKUP(U330,system!$A$2:$B$36,2,FALSE))</f>
        <v>1.8499999999999999E-2</v>
      </c>
      <c r="X330" s="7">
        <f t="shared" si="31"/>
        <v>9984153</v>
      </c>
      <c r="Y330" s="7">
        <f>IF(U330="","",VLOOKUP(U330,system!$L$2:$Q$36,6,FALSE))</f>
        <v>116484</v>
      </c>
      <c r="Z330" s="7">
        <f t="shared" si="32"/>
        <v>15392</v>
      </c>
      <c r="AA330" s="7">
        <f t="shared" si="33"/>
        <v>101092</v>
      </c>
    </row>
    <row r="331" spans="9:28" x14ac:dyDescent="0.2">
      <c r="I331">
        <f t="shared" si="29"/>
        <v>28</v>
      </c>
      <c r="O331" s="3"/>
      <c r="P331" s="6"/>
      <c r="Q331" s="7"/>
      <c r="R331" s="7"/>
      <c r="S331" s="7"/>
      <c r="T331">
        <v>330</v>
      </c>
      <c r="U331">
        <f>IF(比較2!$C$7&lt;system!I331,"",system!I331)</f>
        <v>28</v>
      </c>
      <c r="V331" s="3">
        <f t="shared" si="30"/>
        <v>52110</v>
      </c>
      <c r="W331" s="6">
        <f>IF(U331="","",VLOOKUP(U331,system!$A$2:$B$36,2,FALSE))</f>
        <v>1.8499999999999999E-2</v>
      </c>
      <c r="X331" s="7">
        <f t="shared" si="31"/>
        <v>9883061</v>
      </c>
      <c r="Y331" s="7">
        <f>IF(U331="","",VLOOKUP(U331,system!$L$2:$Q$36,6,FALSE))</f>
        <v>116484</v>
      </c>
      <c r="Z331" s="7">
        <f t="shared" si="32"/>
        <v>15236</v>
      </c>
      <c r="AA331" s="7">
        <f t="shared" si="33"/>
        <v>101248</v>
      </c>
    </row>
    <row r="332" spans="9:28" x14ac:dyDescent="0.2">
      <c r="I332">
        <f t="shared" si="29"/>
        <v>28</v>
      </c>
      <c r="O332" s="3"/>
      <c r="P332" s="6"/>
      <c r="Q332" s="7"/>
      <c r="R332" s="7"/>
      <c r="S332" s="7"/>
      <c r="T332">
        <v>331</v>
      </c>
      <c r="U332">
        <f>IF(比較2!$C$7&lt;system!I332,"",system!I332)</f>
        <v>28</v>
      </c>
      <c r="V332" s="3">
        <f t="shared" si="30"/>
        <v>52140</v>
      </c>
      <c r="W332" s="6">
        <f>IF(U332="","",VLOOKUP(U332,system!$A$2:$B$36,2,FALSE))</f>
        <v>1.8499999999999999E-2</v>
      </c>
      <c r="X332" s="7">
        <f t="shared" si="31"/>
        <v>9781813</v>
      </c>
      <c r="Y332" s="7">
        <f>IF(U332="","",VLOOKUP(U332,system!$L$2:$Q$36,6,FALSE))</f>
        <v>116484</v>
      </c>
      <c r="Z332" s="7">
        <f t="shared" si="32"/>
        <v>15080</v>
      </c>
      <c r="AA332" s="7">
        <f t="shared" si="33"/>
        <v>101404</v>
      </c>
    </row>
    <row r="333" spans="9:28" x14ac:dyDescent="0.2">
      <c r="I333">
        <f t="shared" si="29"/>
        <v>28</v>
      </c>
      <c r="O333" s="3"/>
      <c r="P333" s="6"/>
      <c r="Q333" s="7"/>
      <c r="R333" s="7"/>
      <c r="S333" s="7"/>
      <c r="T333">
        <v>332</v>
      </c>
      <c r="U333">
        <f>IF(比較2!$C$7&lt;system!I333,"",system!I333)</f>
        <v>28</v>
      </c>
      <c r="V333" s="3">
        <f t="shared" si="30"/>
        <v>52171</v>
      </c>
      <c r="W333" s="6">
        <f>IF(U333="","",VLOOKUP(U333,system!$A$2:$B$36,2,FALSE))</f>
        <v>1.8499999999999999E-2</v>
      </c>
      <c r="X333" s="7">
        <f t="shared" si="31"/>
        <v>9680409</v>
      </c>
      <c r="Y333" s="7">
        <f>IF(U333="","",VLOOKUP(U333,system!$L$2:$Q$36,6,FALSE))</f>
        <v>116484</v>
      </c>
      <c r="Z333" s="7">
        <f t="shared" si="32"/>
        <v>14923</v>
      </c>
      <c r="AA333" s="7">
        <f t="shared" si="33"/>
        <v>101561</v>
      </c>
    </row>
    <row r="334" spans="9:28" x14ac:dyDescent="0.2">
      <c r="I334">
        <f t="shared" si="29"/>
        <v>28</v>
      </c>
      <c r="O334" s="3"/>
      <c r="P334" s="6"/>
      <c r="Q334" s="7"/>
      <c r="R334" s="7"/>
      <c r="S334" s="7"/>
      <c r="T334">
        <v>333</v>
      </c>
      <c r="U334">
        <f>IF(比較2!$C$7&lt;system!I334,"",system!I334)</f>
        <v>28</v>
      </c>
      <c r="V334" s="3">
        <f t="shared" si="30"/>
        <v>52201</v>
      </c>
      <c r="W334" s="6">
        <f>IF(U334="","",VLOOKUP(U334,system!$A$2:$B$36,2,FALSE))</f>
        <v>1.8499999999999999E-2</v>
      </c>
      <c r="X334" s="7">
        <f t="shared" si="31"/>
        <v>9578848</v>
      </c>
      <c r="Y334" s="7">
        <f>IF(U334="","",VLOOKUP(U334,system!$L$2:$Q$36,6,FALSE))</f>
        <v>116484</v>
      </c>
      <c r="Z334" s="7">
        <f t="shared" si="32"/>
        <v>14767</v>
      </c>
      <c r="AA334" s="7">
        <f t="shared" si="33"/>
        <v>101717</v>
      </c>
    </row>
    <row r="335" spans="9:28" x14ac:dyDescent="0.2">
      <c r="I335">
        <f t="shared" si="29"/>
        <v>28</v>
      </c>
      <c r="O335" s="3"/>
      <c r="P335" s="6"/>
      <c r="Q335" s="7"/>
      <c r="R335" s="7"/>
      <c r="S335" s="7"/>
      <c r="T335">
        <v>334</v>
      </c>
      <c r="U335">
        <f>IF(比較2!$C$7&lt;system!I335,"",system!I335)</f>
        <v>28</v>
      </c>
      <c r="V335" s="3">
        <f t="shared" si="30"/>
        <v>52232</v>
      </c>
      <c r="W335" s="6">
        <f>IF(U335="","",VLOOKUP(U335,system!$A$2:$B$36,2,FALSE))</f>
        <v>1.8499999999999999E-2</v>
      </c>
      <c r="X335" s="7">
        <f t="shared" si="31"/>
        <v>9477131</v>
      </c>
      <c r="Y335" s="7">
        <f>IF(U335="","",VLOOKUP(U335,system!$L$2:$Q$36,6,FALSE))</f>
        <v>116484</v>
      </c>
      <c r="Z335" s="7">
        <f t="shared" si="32"/>
        <v>14610</v>
      </c>
      <c r="AA335" s="7">
        <f t="shared" si="33"/>
        <v>101874</v>
      </c>
    </row>
    <row r="336" spans="9:28" x14ac:dyDescent="0.2">
      <c r="I336">
        <f t="shared" si="29"/>
        <v>28</v>
      </c>
      <c r="O336" s="3"/>
      <c r="P336" s="6"/>
      <c r="Q336" s="7"/>
      <c r="R336" s="7"/>
      <c r="S336" s="7"/>
      <c r="T336">
        <v>335</v>
      </c>
      <c r="U336">
        <f>IF(比較2!$C$7&lt;system!I336,"",system!I336)</f>
        <v>28</v>
      </c>
      <c r="V336" s="3">
        <f t="shared" si="30"/>
        <v>52263</v>
      </c>
      <c r="W336" s="6">
        <f>IF(U336="","",VLOOKUP(U336,system!$A$2:$B$36,2,FALSE))</f>
        <v>1.8499999999999999E-2</v>
      </c>
      <c r="X336" s="7">
        <f t="shared" si="31"/>
        <v>9375257</v>
      </c>
      <c r="Y336" s="7">
        <f>IF(U336="","",VLOOKUP(U336,system!$L$2:$Q$36,6,FALSE))</f>
        <v>116484</v>
      </c>
      <c r="Z336" s="7">
        <f t="shared" si="32"/>
        <v>14453</v>
      </c>
      <c r="AA336" s="7">
        <f t="shared" si="33"/>
        <v>102031</v>
      </c>
    </row>
    <row r="337" spans="9:28" x14ac:dyDescent="0.2">
      <c r="I337">
        <f t="shared" si="29"/>
        <v>28</v>
      </c>
      <c r="O337" s="3"/>
      <c r="P337" s="6"/>
      <c r="Q337" s="7"/>
      <c r="R337" s="7"/>
      <c r="S337" s="7"/>
      <c r="T337">
        <v>336</v>
      </c>
      <c r="U337">
        <f>IF(比較2!$C$7&lt;system!I337,"",system!I337)</f>
        <v>28</v>
      </c>
      <c r="V337" s="3">
        <f t="shared" si="30"/>
        <v>52291</v>
      </c>
      <c r="W337" s="6">
        <f>IF(U337="","",VLOOKUP(U337,system!$A$2:$B$36,2,FALSE))</f>
        <v>1.8499999999999999E-2</v>
      </c>
      <c r="X337" s="7">
        <f t="shared" si="31"/>
        <v>9273226</v>
      </c>
      <c r="Y337" s="7">
        <f>IF(U337="","",VLOOKUP(U337,system!$L$2:$Q$36,6,FALSE))</f>
        <v>116484</v>
      </c>
      <c r="Z337" s="7">
        <f t="shared" si="32"/>
        <v>14296</v>
      </c>
      <c r="AA337" s="7">
        <f t="shared" si="33"/>
        <v>102188</v>
      </c>
    </row>
    <row r="338" spans="9:28" x14ac:dyDescent="0.2">
      <c r="I338">
        <f t="shared" si="29"/>
        <v>29</v>
      </c>
      <c r="O338" s="3"/>
      <c r="P338" s="6"/>
      <c r="Q338" s="7"/>
      <c r="R338" s="7"/>
      <c r="S338" s="7"/>
      <c r="T338">
        <v>337</v>
      </c>
      <c r="U338">
        <f>IF(比較2!$C$7&lt;system!I338,"",system!I338)</f>
        <v>29</v>
      </c>
      <c r="V338" s="3">
        <f t="shared" si="30"/>
        <v>52322</v>
      </c>
      <c r="W338" s="6">
        <f>IF(U338="","",VLOOKUP(U338,system!$A$2:$B$36,2,FALSE))</f>
        <v>1.8499999999999999E-2</v>
      </c>
      <c r="X338" s="7">
        <f t="shared" si="31"/>
        <v>9171038</v>
      </c>
      <c r="Y338" s="7">
        <f>IF(U338="","",VLOOKUP(U338,system!$L$2:$Q$36,6,FALSE))</f>
        <v>116484</v>
      </c>
      <c r="Z338" s="7">
        <f t="shared" si="32"/>
        <v>14138</v>
      </c>
      <c r="AA338" s="7">
        <f t="shared" si="33"/>
        <v>102346</v>
      </c>
      <c r="AB338">
        <f>IF(X338="","",ROUND(system!$AJ$5/100*X338,-2))</f>
        <v>50200</v>
      </c>
    </row>
    <row r="339" spans="9:28" x14ac:dyDescent="0.2">
      <c r="I339">
        <f t="shared" si="29"/>
        <v>29</v>
      </c>
      <c r="O339" s="3"/>
      <c r="P339" s="6"/>
      <c r="Q339" s="7"/>
      <c r="R339" s="7"/>
      <c r="S339" s="7"/>
      <c r="T339">
        <v>338</v>
      </c>
      <c r="U339">
        <f>IF(比較2!$C$7&lt;system!I339,"",system!I339)</f>
        <v>29</v>
      </c>
      <c r="V339" s="3">
        <f t="shared" si="30"/>
        <v>52352</v>
      </c>
      <c r="W339" s="6">
        <f>IF(U339="","",VLOOKUP(U339,system!$A$2:$B$36,2,FALSE))</f>
        <v>1.8499999999999999E-2</v>
      </c>
      <c r="X339" s="7">
        <f t="shared" si="31"/>
        <v>9068692</v>
      </c>
      <c r="Y339" s="7">
        <f>IF(U339="","",VLOOKUP(U339,system!$L$2:$Q$36,6,FALSE))</f>
        <v>116484</v>
      </c>
      <c r="Z339" s="7">
        <f t="shared" si="32"/>
        <v>13980</v>
      </c>
      <c r="AA339" s="7">
        <f t="shared" si="33"/>
        <v>102504</v>
      </c>
    </row>
    <row r="340" spans="9:28" x14ac:dyDescent="0.2">
      <c r="I340">
        <f t="shared" si="29"/>
        <v>29</v>
      </c>
      <c r="O340" s="3"/>
      <c r="P340" s="6"/>
      <c r="Q340" s="7"/>
      <c r="R340" s="7"/>
      <c r="S340" s="7"/>
      <c r="T340">
        <v>339</v>
      </c>
      <c r="U340">
        <f>IF(比較2!$C$7&lt;system!I340,"",system!I340)</f>
        <v>29</v>
      </c>
      <c r="V340" s="3">
        <f t="shared" si="30"/>
        <v>52383</v>
      </c>
      <c r="W340" s="6">
        <f>IF(U340="","",VLOOKUP(U340,system!$A$2:$B$36,2,FALSE))</f>
        <v>1.8499999999999999E-2</v>
      </c>
      <c r="X340" s="7">
        <f t="shared" si="31"/>
        <v>8966188</v>
      </c>
      <c r="Y340" s="7">
        <f>IF(U340="","",VLOOKUP(U340,system!$L$2:$Q$36,6,FALSE))</f>
        <v>116484</v>
      </c>
      <c r="Z340" s="7">
        <f t="shared" si="32"/>
        <v>13822</v>
      </c>
      <c r="AA340" s="7">
        <f t="shared" si="33"/>
        <v>102662</v>
      </c>
    </row>
    <row r="341" spans="9:28" x14ac:dyDescent="0.2">
      <c r="I341">
        <f t="shared" si="29"/>
        <v>29</v>
      </c>
      <c r="O341" s="3"/>
      <c r="P341" s="6"/>
      <c r="Q341" s="7"/>
      <c r="R341" s="7"/>
      <c r="S341" s="7"/>
      <c r="T341">
        <v>340</v>
      </c>
      <c r="U341">
        <f>IF(比較2!$C$7&lt;system!I341,"",system!I341)</f>
        <v>29</v>
      </c>
      <c r="V341" s="3">
        <f t="shared" si="30"/>
        <v>52413</v>
      </c>
      <c r="W341" s="6">
        <f>IF(U341="","",VLOOKUP(U341,system!$A$2:$B$36,2,FALSE))</f>
        <v>1.8499999999999999E-2</v>
      </c>
      <c r="X341" s="7">
        <f t="shared" si="31"/>
        <v>8863526</v>
      </c>
      <c r="Y341" s="7">
        <f>IF(U341="","",VLOOKUP(U341,system!$L$2:$Q$36,6,FALSE))</f>
        <v>116484</v>
      </c>
      <c r="Z341" s="7">
        <f t="shared" si="32"/>
        <v>13664</v>
      </c>
      <c r="AA341" s="7">
        <f t="shared" si="33"/>
        <v>102820</v>
      </c>
    </row>
    <row r="342" spans="9:28" x14ac:dyDescent="0.2">
      <c r="I342">
        <f t="shared" si="29"/>
        <v>29</v>
      </c>
      <c r="O342" s="3"/>
      <c r="P342" s="6"/>
      <c r="Q342" s="7"/>
      <c r="R342" s="7"/>
      <c r="S342" s="7"/>
      <c r="T342">
        <v>341</v>
      </c>
      <c r="U342">
        <f>IF(比較2!$C$7&lt;system!I342,"",system!I342)</f>
        <v>29</v>
      </c>
      <c r="V342" s="3">
        <f t="shared" si="30"/>
        <v>52444</v>
      </c>
      <c r="W342" s="6">
        <f>IF(U342="","",VLOOKUP(U342,system!$A$2:$B$36,2,FALSE))</f>
        <v>1.8499999999999999E-2</v>
      </c>
      <c r="X342" s="7">
        <f t="shared" si="31"/>
        <v>8760706</v>
      </c>
      <c r="Y342" s="7">
        <f>IF(U342="","",VLOOKUP(U342,system!$L$2:$Q$36,6,FALSE))</f>
        <v>116484</v>
      </c>
      <c r="Z342" s="7">
        <f t="shared" si="32"/>
        <v>13506</v>
      </c>
      <c r="AA342" s="7">
        <f t="shared" si="33"/>
        <v>102978</v>
      </c>
    </row>
    <row r="343" spans="9:28" x14ac:dyDescent="0.2">
      <c r="I343">
        <f t="shared" si="29"/>
        <v>29</v>
      </c>
      <c r="O343" s="3"/>
      <c r="P343" s="6"/>
      <c r="Q343" s="7"/>
      <c r="R343" s="7"/>
      <c r="S343" s="7"/>
      <c r="T343">
        <v>342</v>
      </c>
      <c r="U343">
        <f>IF(比較2!$C$7&lt;system!I343,"",system!I343)</f>
        <v>29</v>
      </c>
      <c r="V343" s="3">
        <f t="shared" si="30"/>
        <v>52475</v>
      </c>
      <c r="W343" s="6">
        <f>IF(U343="","",VLOOKUP(U343,system!$A$2:$B$36,2,FALSE))</f>
        <v>1.8499999999999999E-2</v>
      </c>
      <c r="X343" s="7">
        <f t="shared" si="31"/>
        <v>8657728</v>
      </c>
      <c r="Y343" s="7">
        <f>IF(U343="","",VLOOKUP(U343,system!$L$2:$Q$36,6,FALSE))</f>
        <v>116484</v>
      </c>
      <c r="Z343" s="7">
        <f t="shared" si="32"/>
        <v>13347</v>
      </c>
      <c r="AA343" s="7">
        <f t="shared" si="33"/>
        <v>103137</v>
      </c>
    </row>
    <row r="344" spans="9:28" x14ac:dyDescent="0.2">
      <c r="I344">
        <f t="shared" si="29"/>
        <v>29</v>
      </c>
      <c r="O344" s="3"/>
      <c r="P344" s="6"/>
      <c r="Q344" s="7"/>
      <c r="R344" s="7"/>
      <c r="S344" s="7"/>
      <c r="T344">
        <v>343</v>
      </c>
      <c r="U344">
        <f>IF(比較2!$C$7&lt;system!I344,"",system!I344)</f>
        <v>29</v>
      </c>
      <c r="V344" s="3">
        <f t="shared" si="30"/>
        <v>52505</v>
      </c>
      <c r="W344" s="6">
        <f>IF(U344="","",VLOOKUP(U344,system!$A$2:$B$36,2,FALSE))</f>
        <v>1.8499999999999999E-2</v>
      </c>
      <c r="X344" s="7">
        <f t="shared" si="31"/>
        <v>8554591</v>
      </c>
      <c r="Y344" s="7">
        <f>IF(U344="","",VLOOKUP(U344,system!$L$2:$Q$36,6,FALSE))</f>
        <v>116484</v>
      </c>
      <c r="Z344" s="7">
        <f t="shared" si="32"/>
        <v>13188</v>
      </c>
      <c r="AA344" s="7">
        <f t="shared" si="33"/>
        <v>103296</v>
      </c>
    </row>
    <row r="345" spans="9:28" x14ac:dyDescent="0.2">
      <c r="I345">
        <f t="shared" si="29"/>
        <v>29</v>
      </c>
      <c r="O345" s="3"/>
      <c r="P345" s="6"/>
      <c r="Q345" s="7"/>
      <c r="R345" s="7"/>
      <c r="S345" s="7"/>
      <c r="T345">
        <v>344</v>
      </c>
      <c r="U345">
        <f>IF(比較2!$C$7&lt;system!I345,"",system!I345)</f>
        <v>29</v>
      </c>
      <c r="V345" s="3">
        <f t="shared" si="30"/>
        <v>52536</v>
      </c>
      <c r="W345" s="6">
        <f>IF(U345="","",VLOOKUP(U345,system!$A$2:$B$36,2,FALSE))</f>
        <v>1.8499999999999999E-2</v>
      </c>
      <c r="X345" s="7">
        <f t="shared" si="31"/>
        <v>8451295</v>
      </c>
      <c r="Y345" s="7">
        <f>IF(U345="","",VLOOKUP(U345,system!$L$2:$Q$36,6,FALSE))</f>
        <v>116484</v>
      </c>
      <c r="Z345" s="7">
        <f t="shared" si="32"/>
        <v>13029</v>
      </c>
      <c r="AA345" s="7">
        <f t="shared" si="33"/>
        <v>103455</v>
      </c>
    </row>
    <row r="346" spans="9:28" x14ac:dyDescent="0.2">
      <c r="I346">
        <f t="shared" si="29"/>
        <v>29</v>
      </c>
      <c r="O346" s="3"/>
      <c r="P346" s="6"/>
      <c r="Q346" s="7"/>
      <c r="R346" s="7"/>
      <c r="S346" s="7"/>
      <c r="T346">
        <v>345</v>
      </c>
      <c r="U346">
        <f>IF(比較2!$C$7&lt;system!I346,"",system!I346)</f>
        <v>29</v>
      </c>
      <c r="V346" s="3">
        <f t="shared" si="30"/>
        <v>52566</v>
      </c>
      <c r="W346" s="6">
        <f>IF(U346="","",VLOOKUP(U346,system!$A$2:$B$36,2,FALSE))</f>
        <v>1.8499999999999999E-2</v>
      </c>
      <c r="X346" s="7">
        <f t="shared" si="31"/>
        <v>8347840</v>
      </c>
      <c r="Y346" s="7">
        <f>IF(U346="","",VLOOKUP(U346,system!$L$2:$Q$36,6,FALSE))</f>
        <v>116484</v>
      </c>
      <c r="Z346" s="7">
        <f t="shared" si="32"/>
        <v>12869</v>
      </c>
      <c r="AA346" s="7">
        <f t="shared" si="33"/>
        <v>103615</v>
      </c>
    </row>
    <row r="347" spans="9:28" x14ac:dyDescent="0.2">
      <c r="I347">
        <f t="shared" ref="I347:I410" si="34">I335+1</f>
        <v>29</v>
      </c>
      <c r="O347" s="3"/>
      <c r="P347" s="6"/>
      <c r="Q347" s="7"/>
      <c r="R347" s="7"/>
      <c r="S347" s="7"/>
      <c r="T347">
        <v>346</v>
      </c>
      <c r="U347">
        <f>IF(比較2!$C$7&lt;system!I347,"",system!I347)</f>
        <v>29</v>
      </c>
      <c r="V347" s="3">
        <f t="shared" si="30"/>
        <v>52597</v>
      </c>
      <c r="W347" s="6">
        <f>IF(U347="","",VLOOKUP(U347,system!$A$2:$B$36,2,FALSE))</f>
        <v>1.8499999999999999E-2</v>
      </c>
      <c r="X347" s="7">
        <f t="shared" si="31"/>
        <v>8244225</v>
      </c>
      <c r="Y347" s="7">
        <f>IF(U347="","",VLOOKUP(U347,system!$L$2:$Q$36,6,FALSE))</f>
        <v>116484</v>
      </c>
      <c r="Z347" s="7">
        <f t="shared" si="32"/>
        <v>12709</v>
      </c>
      <c r="AA347" s="7">
        <f t="shared" si="33"/>
        <v>103775</v>
      </c>
    </row>
    <row r="348" spans="9:28" x14ac:dyDescent="0.2">
      <c r="I348">
        <f t="shared" si="34"/>
        <v>29</v>
      </c>
      <c r="O348" s="3"/>
      <c r="P348" s="6"/>
      <c r="Q348" s="7"/>
      <c r="R348" s="7"/>
      <c r="S348" s="7"/>
      <c r="T348">
        <v>347</v>
      </c>
      <c r="U348">
        <f>IF(比較2!$C$7&lt;system!I348,"",system!I348)</f>
        <v>29</v>
      </c>
      <c r="V348" s="3">
        <f t="shared" si="30"/>
        <v>52628</v>
      </c>
      <c r="W348" s="6">
        <f>IF(U348="","",VLOOKUP(U348,system!$A$2:$B$36,2,FALSE))</f>
        <v>1.8499999999999999E-2</v>
      </c>
      <c r="X348" s="7">
        <f t="shared" si="31"/>
        <v>8140450</v>
      </c>
      <c r="Y348" s="7">
        <f>IF(U348="","",VLOOKUP(U348,system!$L$2:$Q$36,6,FALSE))</f>
        <v>116484</v>
      </c>
      <c r="Z348" s="7">
        <f t="shared" si="32"/>
        <v>12549</v>
      </c>
      <c r="AA348" s="7">
        <f t="shared" si="33"/>
        <v>103935</v>
      </c>
    </row>
    <row r="349" spans="9:28" x14ac:dyDescent="0.2">
      <c r="I349">
        <f t="shared" si="34"/>
        <v>29</v>
      </c>
      <c r="O349" s="3"/>
      <c r="P349" s="6"/>
      <c r="Q349" s="7"/>
      <c r="R349" s="7"/>
      <c r="S349" s="7"/>
      <c r="T349">
        <v>348</v>
      </c>
      <c r="U349">
        <f>IF(比較2!$C$7&lt;system!I349,"",system!I349)</f>
        <v>29</v>
      </c>
      <c r="V349" s="3">
        <f t="shared" si="30"/>
        <v>52657</v>
      </c>
      <c r="W349" s="6">
        <f>IF(U349="","",VLOOKUP(U349,system!$A$2:$B$36,2,FALSE))</f>
        <v>1.8499999999999999E-2</v>
      </c>
      <c r="X349" s="7">
        <f t="shared" si="31"/>
        <v>8036515</v>
      </c>
      <c r="Y349" s="7">
        <f>IF(U349="","",VLOOKUP(U349,system!$L$2:$Q$36,6,FALSE))</f>
        <v>116484</v>
      </c>
      <c r="Z349" s="7">
        <f t="shared" si="32"/>
        <v>12389</v>
      </c>
      <c r="AA349" s="7">
        <f t="shared" si="33"/>
        <v>104095</v>
      </c>
    </row>
    <row r="350" spans="9:28" x14ac:dyDescent="0.2">
      <c r="I350">
        <f t="shared" si="34"/>
        <v>30</v>
      </c>
      <c r="O350" s="3"/>
      <c r="P350" s="6"/>
      <c r="Q350" s="7"/>
      <c r="R350" s="7"/>
      <c r="S350" s="7"/>
      <c r="T350">
        <v>349</v>
      </c>
      <c r="U350">
        <f>IF(比較2!$C$7&lt;system!I350,"",system!I350)</f>
        <v>30</v>
      </c>
      <c r="V350" s="3">
        <f t="shared" si="30"/>
        <v>52688</v>
      </c>
      <c r="W350" s="6">
        <f>IF(U350="","",VLOOKUP(U350,system!$A$2:$B$36,2,FALSE))</f>
        <v>1.8499999999999999E-2</v>
      </c>
      <c r="X350" s="7">
        <f t="shared" si="31"/>
        <v>7932420</v>
      </c>
      <c r="Y350" s="7">
        <f>IF(U350="","",VLOOKUP(U350,system!$L$2:$Q$36,6,FALSE))</f>
        <v>116484</v>
      </c>
      <c r="Z350" s="7">
        <f t="shared" si="32"/>
        <v>12229</v>
      </c>
      <c r="AA350" s="7">
        <f t="shared" si="33"/>
        <v>104255</v>
      </c>
      <c r="AB350">
        <f>IF(X350="","",ROUND(system!$AJ$5/100*X350,-2))</f>
        <v>43400</v>
      </c>
    </row>
    <row r="351" spans="9:28" x14ac:dyDescent="0.2">
      <c r="I351">
        <f t="shared" si="34"/>
        <v>30</v>
      </c>
      <c r="O351" s="3"/>
      <c r="P351" s="6"/>
      <c r="Q351" s="7"/>
      <c r="R351" s="7"/>
      <c r="S351" s="7"/>
      <c r="T351">
        <v>350</v>
      </c>
      <c r="U351">
        <f>IF(比較2!$C$7&lt;system!I351,"",system!I351)</f>
        <v>30</v>
      </c>
      <c r="V351" s="3">
        <f t="shared" si="30"/>
        <v>52718</v>
      </c>
      <c r="W351" s="6">
        <f>IF(U351="","",VLOOKUP(U351,system!$A$2:$B$36,2,FALSE))</f>
        <v>1.8499999999999999E-2</v>
      </c>
      <c r="X351" s="7">
        <f t="shared" si="31"/>
        <v>7828165</v>
      </c>
      <c r="Y351" s="7">
        <f>IF(U351="","",VLOOKUP(U351,system!$L$2:$Q$36,6,FALSE))</f>
        <v>116484</v>
      </c>
      <c r="Z351" s="7">
        <f t="shared" si="32"/>
        <v>12068</v>
      </c>
      <c r="AA351" s="7">
        <f t="shared" si="33"/>
        <v>104416</v>
      </c>
    </row>
    <row r="352" spans="9:28" x14ac:dyDescent="0.2">
      <c r="I352">
        <f t="shared" si="34"/>
        <v>30</v>
      </c>
      <c r="O352" s="3"/>
      <c r="P352" s="6"/>
      <c r="Q352" s="7"/>
      <c r="R352" s="7"/>
      <c r="S352" s="7"/>
      <c r="T352">
        <v>351</v>
      </c>
      <c r="U352">
        <f>IF(比較2!$C$7&lt;system!I352,"",system!I352)</f>
        <v>30</v>
      </c>
      <c r="V352" s="3">
        <f t="shared" si="30"/>
        <v>52749</v>
      </c>
      <c r="W352" s="6">
        <f>IF(U352="","",VLOOKUP(U352,system!$A$2:$B$36,2,FALSE))</f>
        <v>1.8499999999999999E-2</v>
      </c>
      <c r="X352" s="7">
        <f t="shared" si="31"/>
        <v>7723749</v>
      </c>
      <c r="Y352" s="7">
        <f>IF(U352="","",VLOOKUP(U352,system!$L$2:$Q$36,6,FALSE))</f>
        <v>116484</v>
      </c>
      <c r="Z352" s="7">
        <f t="shared" si="32"/>
        <v>11907</v>
      </c>
      <c r="AA352" s="7">
        <f t="shared" si="33"/>
        <v>104577</v>
      </c>
    </row>
    <row r="353" spans="9:28" x14ac:dyDescent="0.2">
      <c r="I353">
        <f t="shared" si="34"/>
        <v>30</v>
      </c>
      <c r="O353" s="3"/>
      <c r="P353" s="6"/>
      <c r="Q353" s="7"/>
      <c r="R353" s="7"/>
      <c r="S353" s="7"/>
      <c r="T353">
        <v>352</v>
      </c>
      <c r="U353">
        <f>IF(比較2!$C$7&lt;system!I353,"",system!I353)</f>
        <v>30</v>
      </c>
      <c r="V353" s="3">
        <f t="shared" si="30"/>
        <v>52779</v>
      </c>
      <c r="W353" s="6">
        <f>IF(U353="","",VLOOKUP(U353,system!$A$2:$B$36,2,FALSE))</f>
        <v>1.8499999999999999E-2</v>
      </c>
      <c r="X353" s="7">
        <f t="shared" si="31"/>
        <v>7619172</v>
      </c>
      <c r="Y353" s="7">
        <f>IF(U353="","",VLOOKUP(U353,system!$L$2:$Q$36,6,FALSE))</f>
        <v>116484</v>
      </c>
      <c r="Z353" s="7">
        <f t="shared" si="32"/>
        <v>11746</v>
      </c>
      <c r="AA353" s="7">
        <f t="shared" si="33"/>
        <v>104738</v>
      </c>
    </row>
    <row r="354" spans="9:28" x14ac:dyDescent="0.2">
      <c r="I354">
        <f t="shared" si="34"/>
        <v>30</v>
      </c>
      <c r="O354" s="3"/>
      <c r="P354" s="6"/>
      <c r="Q354" s="7"/>
      <c r="R354" s="7"/>
      <c r="S354" s="7"/>
      <c r="T354">
        <v>353</v>
      </c>
      <c r="U354">
        <f>IF(比較2!$C$7&lt;system!I354,"",system!I354)</f>
        <v>30</v>
      </c>
      <c r="V354" s="3">
        <f t="shared" si="30"/>
        <v>52810</v>
      </c>
      <c r="W354" s="6">
        <f>IF(U354="","",VLOOKUP(U354,system!$A$2:$B$36,2,FALSE))</f>
        <v>1.8499999999999999E-2</v>
      </c>
      <c r="X354" s="7">
        <f t="shared" si="31"/>
        <v>7514434</v>
      </c>
      <c r="Y354" s="7">
        <f>IF(U354="","",VLOOKUP(U354,system!$L$2:$Q$36,6,FALSE))</f>
        <v>116484</v>
      </c>
      <c r="Z354" s="7">
        <f t="shared" si="32"/>
        <v>11584</v>
      </c>
      <c r="AA354" s="7">
        <f t="shared" si="33"/>
        <v>104900</v>
      </c>
    </row>
    <row r="355" spans="9:28" x14ac:dyDescent="0.2">
      <c r="I355">
        <f t="shared" si="34"/>
        <v>30</v>
      </c>
      <c r="O355" s="3"/>
      <c r="P355" s="6"/>
      <c r="Q355" s="7"/>
      <c r="R355" s="7"/>
      <c r="S355" s="7"/>
      <c r="T355">
        <v>354</v>
      </c>
      <c r="U355">
        <f>IF(比較2!$C$7&lt;system!I355,"",system!I355)</f>
        <v>30</v>
      </c>
      <c r="V355" s="3">
        <f t="shared" si="30"/>
        <v>52841</v>
      </c>
      <c r="W355" s="6">
        <f>IF(U355="","",VLOOKUP(U355,system!$A$2:$B$36,2,FALSE))</f>
        <v>1.8499999999999999E-2</v>
      </c>
      <c r="X355" s="7">
        <f t="shared" si="31"/>
        <v>7409534</v>
      </c>
      <c r="Y355" s="7">
        <f>IF(U355="","",VLOOKUP(U355,system!$L$2:$Q$36,6,FALSE))</f>
        <v>116484</v>
      </c>
      <c r="Z355" s="7">
        <f t="shared" si="32"/>
        <v>11423</v>
      </c>
      <c r="AA355" s="7">
        <f t="shared" si="33"/>
        <v>105061</v>
      </c>
    </row>
    <row r="356" spans="9:28" x14ac:dyDescent="0.2">
      <c r="I356">
        <f t="shared" si="34"/>
        <v>30</v>
      </c>
      <c r="O356" s="3"/>
      <c r="P356" s="6"/>
      <c r="Q356" s="7"/>
      <c r="R356" s="7"/>
      <c r="S356" s="7"/>
      <c r="T356">
        <v>355</v>
      </c>
      <c r="U356">
        <f>IF(比較2!$C$7&lt;system!I356,"",system!I356)</f>
        <v>30</v>
      </c>
      <c r="V356" s="3">
        <f t="shared" si="30"/>
        <v>52871</v>
      </c>
      <c r="W356" s="6">
        <f>IF(U356="","",VLOOKUP(U356,system!$A$2:$B$36,2,FALSE))</f>
        <v>1.8499999999999999E-2</v>
      </c>
      <c r="X356" s="7">
        <f t="shared" si="31"/>
        <v>7304473</v>
      </c>
      <c r="Y356" s="7">
        <f>IF(U356="","",VLOOKUP(U356,system!$L$2:$Q$36,6,FALSE))</f>
        <v>116484</v>
      </c>
      <c r="Z356" s="7">
        <f t="shared" si="32"/>
        <v>11261</v>
      </c>
      <c r="AA356" s="7">
        <f t="shared" si="33"/>
        <v>105223</v>
      </c>
    </row>
    <row r="357" spans="9:28" x14ac:dyDescent="0.2">
      <c r="I357">
        <f t="shared" si="34"/>
        <v>30</v>
      </c>
      <c r="O357" s="3"/>
      <c r="P357" s="6"/>
      <c r="Q357" s="7"/>
      <c r="R357" s="7"/>
      <c r="S357" s="7"/>
      <c r="T357">
        <v>356</v>
      </c>
      <c r="U357">
        <f>IF(比較2!$C$7&lt;system!I357,"",system!I357)</f>
        <v>30</v>
      </c>
      <c r="V357" s="3">
        <f t="shared" si="30"/>
        <v>52902</v>
      </c>
      <c r="W357" s="6">
        <f>IF(U357="","",VLOOKUP(U357,system!$A$2:$B$36,2,FALSE))</f>
        <v>1.8499999999999999E-2</v>
      </c>
      <c r="X357" s="7">
        <f t="shared" si="31"/>
        <v>7199250</v>
      </c>
      <c r="Y357" s="7">
        <f>IF(U357="","",VLOOKUP(U357,system!$L$2:$Q$36,6,FALSE))</f>
        <v>116484</v>
      </c>
      <c r="Z357" s="7">
        <f t="shared" si="32"/>
        <v>11098</v>
      </c>
      <c r="AA357" s="7">
        <f t="shared" si="33"/>
        <v>105386</v>
      </c>
    </row>
    <row r="358" spans="9:28" x14ac:dyDescent="0.2">
      <c r="I358">
        <f t="shared" si="34"/>
        <v>30</v>
      </c>
      <c r="O358" s="3"/>
      <c r="P358" s="6"/>
      <c r="Q358" s="7"/>
      <c r="R358" s="7"/>
      <c r="S358" s="7"/>
      <c r="T358">
        <v>357</v>
      </c>
      <c r="U358">
        <f>IF(比較2!$C$7&lt;system!I358,"",system!I358)</f>
        <v>30</v>
      </c>
      <c r="V358" s="3">
        <f t="shared" si="30"/>
        <v>52932</v>
      </c>
      <c r="W358" s="6">
        <f>IF(U358="","",VLOOKUP(U358,system!$A$2:$B$36,2,FALSE))</f>
        <v>1.8499999999999999E-2</v>
      </c>
      <c r="X358" s="7">
        <f t="shared" si="31"/>
        <v>7093864</v>
      </c>
      <c r="Y358" s="7">
        <f>IF(U358="","",VLOOKUP(U358,system!$L$2:$Q$36,6,FALSE))</f>
        <v>116484</v>
      </c>
      <c r="Z358" s="7">
        <f t="shared" si="32"/>
        <v>10936</v>
      </c>
      <c r="AA358" s="7">
        <f t="shared" si="33"/>
        <v>105548</v>
      </c>
    </row>
    <row r="359" spans="9:28" x14ac:dyDescent="0.2">
      <c r="I359">
        <f t="shared" si="34"/>
        <v>30</v>
      </c>
      <c r="O359" s="3"/>
      <c r="P359" s="6"/>
      <c r="Q359" s="7"/>
      <c r="R359" s="7"/>
      <c r="S359" s="7"/>
      <c r="T359">
        <v>358</v>
      </c>
      <c r="U359">
        <f>IF(比較2!$C$7&lt;system!I359,"",system!I359)</f>
        <v>30</v>
      </c>
      <c r="V359" s="3">
        <f t="shared" si="30"/>
        <v>52963</v>
      </c>
      <c r="W359" s="6">
        <f>IF(U359="","",VLOOKUP(U359,system!$A$2:$B$36,2,FALSE))</f>
        <v>1.8499999999999999E-2</v>
      </c>
      <c r="X359" s="7">
        <f t="shared" si="31"/>
        <v>6988316</v>
      </c>
      <c r="Y359" s="7">
        <f>IF(U359="","",VLOOKUP(U359,system!$L$2:$Q$36,6,FALSE))</f>
        <v>116484</v>
      </c>
      <c r="Z359" s="7">
        <f t="shared" si="32"/>
        <v>10773</v>
      </c>
      <c r="AA359" s="7">
        <f t="shared" si="33"/>
        <v>105711</v>
      </c>
    </row>
    <row r="360" spans="9:28" x14ac:dyDescent="0.2">
      <c r="I360">
        <f t="shared" si="34"/>
        <v>30</v>
      </c>
      <c r="O360" s="3"/>
      <c r="P360" s="6"/>
      <c r="Q360" s="7"/>
      <c r="R360" s="7"/>
      <c r="S360" s="7"/>
      <c r="T360">
        <v>359</v>
      </c>
      <c r="U360">
        <f>IF(比較2!$C$7&lt;system!I360,"",system!I360)</f>
        <v>30</v>
      </c>
      <c r="V360" s="3">
        <f t="shared" si="30"/>
        <v>52994</v>
      </c>
      <c r="W360" s="6">
        <f>IF(U360="","",VLOOKUP(U360,system!$A$2:$B$36,2,FALSE))</f>
        <v>1.8499999999999999E-2</v>
      </c>
      <c r="X360" s="7">
        <f t="shared" si="31"/>
        <v>6882605</v>
      </c>
      <c r="Y360" s="7">
        <f>IF(U360="","",VLOOKUP(U360,system!$L$2:$Q$36,6,FALSE))</f>
        <v>116484</v>
      </c>
      <c r="Z360" s="7">
        <f t="shared" si="32"/>
        <v>10610</v>
      </c>
      <c r="AA360" s="7">
        <f t="shared" si="33"/>
        <v>105874</v>
      </c>
    </row>
    <row r="361" spans="9:28" x14ac:dyDescent="0.2">
      <c r="I361">
        <f t="shared" si="34"/>
        <v>30</v>
      </c>
      <c r="O361" s="3"/>
      <c r="P361" s="6"/>
      <c r="Q361" s="7"/>
      <c r="R361" s="7"/>
      <c r="S361" s="7"/>
      <c r="T361">
        <v>360</v>
      </c>
      <c r="U361">
        <f>IF(比較2!$C$7&lt;system!I361,"",system!I361)</f>
        <v>30</v>
      </c>
      <c r="V361" s="3">
        <f t="shared" si="30"/>
        <v>53022</v>
      </c>
      <c r="W361" s="6">
        <f>IF(U361="","",VLOOKUP(U361,system!$A$2:$B$36,2,FALSE))</f>
        <v>1.8499999999999999E-2</v>
      </c>
      <c r="X361" s="7">
        <f t="shared" si="31"/>
        <v>6776731</v>
      </c>
      <c r="Y361" s="7">
        <f>IF(U361="","",VLOOKUP(U361,system!$L$2:$Q$36,6,FALSE))</f>
        <v>116484</v>
      </c>
      <c r="Z361" s="7">
        <f t="shared" si="32"/>
        <v>10447</v>
      </c>
      <c r="AA361" s="7">
        <f t="shared" si="33"/>
        <v>106037</v>
      </c>
    </row>
    <row r="362" spans="9:28" x14ac:dyDescent="0.2">
      <c r="I362">
        <f t="shared" si="34"/>
        <v>31</v>
      </c>
      <c r="O362" s="3"/>
      <c r="P362" s="6"/>
      <c r="Q362" s="7"/>
      <c r="R362" s="7"/>
      <c r="S362" s="7"/>
      <c r="T362">
        <v>361</v>
      </c>
      <c r="U362">
        <f>IF(比較2!$C$7&lt;system!I362,"",system!I362)</f>
        <v>31</v>
      </c>
      <c r="V362" s="3">
        <f t="shared" si="30"/>
        <v>53053</v>
      </c>
      <c r="W362" s="6">
        <f>IF(U362="","",VLOOKUP(U362,system!$A$2:$B$36,2,FALSE))</f>
        <v>1.8499999999999999E-2</v>
      </c>
      <c r="X362" s="7">
        <f t="shared" si="31"/>
        <v>6670694</v>
      </c>
      <c r="Y362" s="7">
        <f>IF(U362="","",VLOOKUP(U362,system!$L$2:$Q$36,6,FALSE))</f>
        <v>116485</v>
      </c>
      <c r="Z362" s="7">
        <f t="shared" si="32"/>
        <v>10283</v>
      </c>
      <c r="AA362" s="7">
        <f t="shared" si="33"/>
        <v>106202</v>
      </c>
      <c r="AB362">
        <f>IF(X362="","",ROUND(system!$AJ$5/100*X362,-2))</f>
        <v>36500</v>
      </c>
    </row>
    <row r="363" spans="9:28" x14ac:dyDescent="0.2">
      <c r="I363">
        <f t="shared" si="34"/>
        <v>31</v>
      </c>
      <c r="O363" s="3"/>
      <c r="P363" s="6"/>
      <c r="Q363" s="7"/>
      <c r="R363" s="7"/>
      <c r="S363" s="7"/>
      <c r="T363">
        <v>362</v>
      </c>
      <c r="U363">
        <f>IF(比較2!$C$7&lt;system!I363,"",system!I363)</f>
        <v>31</v>
      </c>
      <c r="V363" s="3">
        <f t="shared" si="30"/>
        <v>53083</v>
      </c>
      <c r="W363" s="6">
        <f>IF(U363="","",VLOOKUP(U363,system!$A$2:$B$36,2,FALSE))</f>
        <v>1.8499999999999999E-2</v>
      </c>
      <c r="X363" s="7">
        <f t="shared" si="31"/>
        <v>6564492</v>
      </c>
      <c r="Y363" s="7">
        <f>IF(U363="","",VLOOKUP(U363,system!$L$2:$Q$36,6,FALSE))</f>
        <v>116485</v>
      </c>
      <c r="Z363" s="7">
        <f t="shared" si="32"/>
        <v>10120</v>
      </c>
      <c r="AA363" s="7">
        <f t="shared" si="33"/>
        <v>106365</v>
      </c>
    </row>
    <row r="364" spans="9:28" x14ac:dyDescent="0.2">
      <c r="I364">
        <f t="shared" si="34"/>
        <v>31</v>
      </c>
      <c r="O364" s="3"/>
      <c r="P364" s="6"/>
      <c r="Q364" s="7"/>
      <c r="R364" s="7"/>
      <c r="S364" s="7"/>
      <c r="T364">
        <v>363</v>
      </c>
      <c r="U364">
        <f>IF(比較2!$C$7&lt;system!I364,"",system!I364)</f>
        <v>31</v>
      </c>
      <c r="V364" s="3">
        <f t="shared" si="30"/>
        <v>53114</v>
      </c>
      <c r="W364" s="6">
        <f>IF(U364="","",VLOOKUP(U364,system!$A$2:$B$36,2,FALSE))</f>
        <v>1.8499999999999999E-2</v>
      </c>
      <c r="X364" s="7">
        <f t="shared" si="31"/>
        <v>6458127</v>
      </c>
      <c r="Y364" s="7">
        <f>IF(U364="","",VLOOKUP(U364,system!$L$2:$Q$36,6,FALSE))</f>
        <v>116485</v>
      </c>
      <c r="Z364" s="7">
        <f t="shared" si="32"/>
        <v>9956</v>
      </c>
      <c r="AA364" s="7">
        <f t="shared" si="33"/>
        <v>106529</v>
      </c>
    </row>
    <row r="365" spans="9:28" x14ac:dyDescent="0.2">
      <c r="I365">
        <f t="shared" si="34"/>
        <v>31</v>
      </c>
      <c r="O365" s="3"/>
      <c r="P365" s="6"/>
      <c r="Q365" s="7"/>
      <c r="R365" s="7"/>
      <c r="S365" s="7"/>
      <c r="T365">
        <v>364</v>
      </c>
      <c r="U365">
        <f>IF(比較2!$C$7&lt;system!I365,"",system!I365)</f>
        <v>31</v>
      </c>
      <c r="V365" s="3">
        <f t="shared" si="30"/>
        <v>53144</v>
      </c>
      <c r="W365" s="6">
        <f>IF(U365="","",VLOOKUP(U365,system!$A$2:$B$36,2,FALSE))</f>
        <v>1.8499999999999999E-2</v>
      </c>
      <c r="X365" s="7">
        <f t="shared" si="31"/>
        <v>6351598</v>
      </c>
      <c r="Y365" s="7">
        <f>IF(U365="","",VLOOKUP(U365,system!$L$2:$Q$36,6,FALSE))</f>
        <v>116485</v>
      </c>
      <c r="Z365" s="7">
        <f t="shared" si="32"/>
        <v>9792</v>
      </c>
      <c r="AA365" s="7">
        <f t="shared" si="33"/>
        <v>106693</v>
      </c>
    </row>
    <row r="366" spans="9:28" x14ac:dyDescent="0.2">
      <c r="I366">
        <f t="shared" si="34"/>
        <v>31</v>
      </c>
      <c r="O366" s="3"/>
      <c r="P366" s="6"/>
      <c r="Q366" s="7"/>
      <c r="R366" s="7"/>
      <c r="S366" s="7"/>
      <c r="T366">
        <v>365</v>
      </c>
      <c r="U366">
        <f>IF(比較2!$C$7&lt;system!I366,"",system!I366)</f>
        <v>31</v>
      </c>
      <c r="V366" s="3">
        <f t="shared" si="30"/>
        <v>53175</v>
      </c>
      <c r="W366" s="6">
        <f>IF(U366="","",VLOOKUP(U366,system!$A$2:$B$36,2,FALSE))</f>
        <v>1.8499999999999999E-2</v>
      </c>
      <c r="X366" s="7">
        <f t="shared" si="31"/>
        <v>6244905</v>
      </c>
      <c r="Y366" s="7">
        <f>IF(U366="","",VLOOKUP(U366,system!$L$2:$Q$36,6,FALSE))</f>
        <v>116485</v>
      </c>
      <c r="Z366" s="7">
        <f t="shared" si="32"/>
        <v>9627</v>
      </c>
      <c r="AA366" s="7">
        <f t="shared" si="33"/>
        <v>106858</v>
      </c>
    </row>
    <row r="367" spans="9:28" x14ac:dyDescent="0.2">
      <c r="I367">
        <f t="shared" si="34"/>
        <v>31</v>
      </c>
      <c r="O367" s="3"/>
      <c r="P367" s="6"/>
      <c r="Q367" s="7"/>
      <c r="R367" s="7"/>
      <c r="S367" s="7"/>
      <c r="T367">
        <v>366</v>
      </c>
      <c r="U367">
        <f>IF(比較2!$C$7&lt;system!I367,"",system!I367)</f>
        <v>31</v>
      </c>
      <c r="V367" s="3">
        <f t="shared" si="30"/>
        <v>53206</v>
      </c>
      <c r="W367" s="6">
        <f>IF(U367="","",VLOOKUP(U367,system!$A$2:$B$36,2,FALSE))</f>
        <v>1.8499999999999999E-2</v>
      </c>
      <c r="X367" s="7">
        <f t="shared" si="31"/>
        <v>6138047</v>
      </c>
      <c r="Y367" s="7">
        <f>IF(U367="","",VLOOKUP(U367,system!$L$2:$Q$36,6,FALSE))</f>
        <v>116485</v>
      </c>
      <c r="Z367" s="7">
        <f t="shared" si="32"/>
        <v>9462</v>
      </c>
      <c r="AA367" s="7">
        <f t="shared" si="33"/>
        <v>107023</v>
      </c>
    </row>
    <row r="368" spans="9:28" x14ac:dyDescent="0.2">
      <c r="I368">
        <f t="shared" si="34"/>
        <v>31</v>
      </c>
      <c r="O368" s="3"/>
      <c r="P368" s="6"/>
      <c r="Q368" s="7"/>
      <c r="R368" s="7"/>
      <c r="S368" s="7"/>
      <c r="T368">
        <v>367</v>
      </c>
      <c r="U368">
        <f>IF(比較2!$C$7&lt;system!I368,"",system!I368)</f>
        <v>31</v>
      </c>
      <c r="V368" s="3">
        <f t="shared" si="30"/>
        <v>53236</v>
      </c>
      <c r="W368" s="6">
        <f>IF(U368="","",VLOOKUP(U368,system!$A$2:$B$36,2,FALSE))</f>
        <v>1.8499999999999999E-2</v>
      </c>
      <c r="X368" s="7">
        <f t="shared" si="31"/>
        <v>6031024</v>
      </c>
      <c r="Y368" s="7">
        <f>IF(U368="","",VLOOKUP(U368,system!$L$2:$Q$36,6,FALSE))</f>
        <v>116485</v>
      </c>
      <c r="Z368" s="7">
        <f t="shared" si="32"/>
        <v>9297</v>
      </c>
      <c r="AA368" s="7">
        <f t="shared" si="33"/>
        <v>107188</v>
      </c>
    </row>
    <row r="369" spans="9:28" x14ac:dyDescent="0.2">
      <c r="I369">
        <f t="shared" si="34"/>
        <v>31</v>
      </c>
      <c r="O369" s="3"/>
      <c r="P369" s="6"/>
      <c r="Q369" s="7"/>
      <c r="R369" s="7"/>
      <c r="S369" s="7"/>
      <c r="T369">
        <v>368</v>
      </c>
      <c r="U369">
        <f>IF(比較2!$C$7&lt;system!I369,"",system!I369)</f>
        <v>31</v>
      </c>
      <c r="V369" s="3">
        <f t="shared" si="30"/>
        <v>53267</v>
      </c>
      <c r="W369" s="6">
        <f>IF(U369="","",VLOOKUP(U369,system!$A$2:$B$36,2,FALSE))</f>
        <v>1.8499999999999999E-2</v>
      </c>
      <c r="X369" s="7">
        <f t="shared" si="31"/>
        <v>5923836</v>
      </c>
      <c r="Y369" s="7">
        <f>IF(U369="","",VLOOKUP(U369,system!$L$2:$Q$36,6,FALSE))</f>
        <v>116485</v>
      </c>
      <c r="Z369" s="7">
        <f t="shared" si="32"/>
        <v>9132</v>
      </c>
      <c r="AA369" s="7">
        <f t="shared" si="33"/>
        <v>107353</v>
      </c>
    </row>
    <row r="370" spans="9:28" x14ac:dyDescent="0.2">
      <c r="I370">
        <f t="shared" si="34"/>
        <v>31</v>
      </c>
      <c r="O370" s="3"/>
      <c r="P370" s="6"/>
      <c r="Q370" s="7"/>
      <c r="R370" s="7"/>
      <c r="S370" s="7"/>
      <c r="T370">
        <v>369</v>
      </c>
      <c r="U370">
        <f>IF(比較2!$C$7&lt;system!I370,"",system!I370)</f>
        <v>31</v>
      </c>
      <c r="V370" s="3">
        <f t="shared" si="30"/>
        <v>53297</v>
      </c>
      <c r="W370" s="6">
        <f>IF(U370="","",VLOOKUP(U370,system!$A$2:$B$36,2,FALSE))</f>
        <v>1.8499999999999999E-2</v>
      </c>
      <c r="X370" s="7">
        <f t="shared" si="31"/>
        <v>5816483</v>
      </c>
      <c r="Y370" s="7">
        <f>IF(U370="","",VLOOKUP(U370,system!$L$2:$Q$36,6,FALSE))</f>
        <v>116485</v>
      </c>
      <c r="Z370" s="7">
        <f t="shared" si="32"/>
        <v>8967</v>
      </c>
      <c r="AA370" s="7">
        <f t="shared" si="33"/>
        <v>107518</v>
      </c>
    </row>
    <row r="371" spans="9:28" x14ac:dyDescent="0.2">
      <c r="I371">
        <f t="shared" si="34"/>
        <v>31</v>
      </c>
      <c r="O371" s="3"/>
      <c r="P371" s="6"/>
      <c r="Q371" s="7"/>
      <c r="R371" s="7"/>
      <c r="S371" s="7"/>
      <c r="T371">
        <v>370</v>
      </c>
      <c r="U371">
        <f>IF(比較2!$C$7&lt;system!I371,"",system!I371)</f>
        <v>31</v>
      </c>
      <c r="V371" s="3">
        <f t="shared" si="30"/>
        <v>53328</v>
      </c>
      <c r="W371" s="6">
        <f>IF(U371="","",VLOOKUP(U371,system!$A$2:$B$36,2,FALSE))</f>
        <v>1.8499999999999999E-2</v>
      </c>
      <c r="X371" s="7">
        <f t="shared" si="31"/>
        <v>5708965</v>
      </c>
      <c r="Y371" s="7">
        <f>IF(U371="","",VLOOKUP(U371,system!$L$2:$Q$36,6,FALSE))</f>
        <v>116485</v>
      </c>
      <c r="Z371" s="7">
        <f t="shared" si="32"/>
        <v>8801</v>
      </c>
      <c r="AA371" s="7">
        <f t="shared" si="33"/>
        <v>107684</v>
      </c>
    </row>
    <row r="372" spans="9:28" x14ac:dyDescent="0.2">
      <c r="I372">
        <f t="shared" si="34"/>
        <v>31</v>
      </c>
      <c r="O372" s="3"/>
      <c r="P372" s="6"/>
      <c r="Q372" s="7"/>
      <c r="R372" s="7"/>
      <c r="S372" s="7"/>
      <c r="T372">
        <v>371</v>
      </c>
      <c r="U372">
        <f>IF(比較2!$C$7&lt;system!I372,"",system!I372)</f>
        <v>31</v>
      </c>
      <c r="V372" s="3">
        <f t="shared" si="30"/>
        <v>53359</v>
      </c>
      <c r="W372" s="6">
        <f>IF(U372="","",VLOOKUP(U372,system!$A$2:$B$36,2,FALSE))</f>
        <v>1.8499999999999999E-2</v>
      </c>
      <c r="X372" s="7">
        <f t="shared" si="31"/>
        <v>5601281</v>
      </c>
      <c r="Y372" s="7">
        <f>IF(U372="","",VLOOKUP(U372,system!$L$2:$Q$36,6,FALSE))</f>
        <v>116485</v>
      </c>
      <c r="Z372" s="7">
        <f t="shared" si="32"/>
        <v>8635</v>
      </c>
      <c r="AA372" s="7">
        <f t="shared" si="33"/>
        <v>107850</v>
      </c>
    </row>
    <row r="373" spans="9:28" x14ac:dyDescent="0.2">
      <c r="I373">
        <f t="shared" si="34"/>
        <v>31</v>
      </c>
      <c r="O373" s="3"/>
      <c r="P373" s="6"/>
      <c r="Q373" s="7"/>
      <c r="R373" s="7"/>
      <c r="S373" s="7"/>
      <c r="T373">
        <v>372</v>
      </c>
      <c r="U373">
        <f>IF(比較2!$C$7&lt;system!I373,"",system!I373)</f>
        <v>31</v>
      </c>
      <c r="V373" s="3">
        <f t="shared" si="30"/>
        <v>53387</v>
      </c>
      <c r="W373" s="6">
        <f>IF(U373="","",VLOOKUP(U373,system!$A$2:$B$36,2,FALSE))</f>
        <v>1.8499999999999999E-2</v>
      </c>
      <c r="X373" s="7">
        <f t="shared" si="31"/>
        <v>5493431</v>
      </c>
      <c r="Y373" s="7">
        <f>IF(U373="","",VLOOKUP(U373,system!$L$2:$Q$36,6,FALSE))</f>
        <v>116485</v>
      </c>
      <c r="Z373" s="7">
        <f t="shared" si="32"/>
        <v>8469</v>
      </c>
      <c r="AA373" s="7">
        <f t="shared" si="33"/>
        <v>108016</v>
      </c>
    </row>
    <row r="374" spans="9:28" x14ac:dyDescent="0.2">
      <c r="I374">
        <f t="shared" si="34"/>
        <v>32</v>
      </c>
      <c r="O374" s="3"/>
      <c r="P374" s="6"/>
      <c r="Q374" s="7"/>
      <c r="R374" s="7"/>
      <c r="S374" s="7"/>
      <c r="T374">
        <v>373</v>
      </c>
      <c r="U374">
        <f>IF(比較2!$C$7&lt;system!I374,"",system!I374)</f>
        <v>32</v>
      </c>
      <c r="V374" s="3">
        <f t="shared" si="30"/>
        <v>53418</v>
      </c>
      <c r="W374" s="6">
        <f>IF(U374="","",VLOOKUP(U374,system!$A$2:$B$36,2,FALSE))</f>
        <v>1.8499999999999999E-2</v>
      </c>
      <c r="X374" s="7">
        <f t="shared" si="31"/>
        <v>5385415</v>
      </c>
      <c r="Y374" s="7">
        <f>IF(U374="","",VLOOKUP(U374,system!$L$2:$Q$36,6,FALSE))</f>
        <v>116485</v>
      </c>
      <c r="Z374" s="7">
        <f t="shared" si="32"/>
        <v>8302</v>
      </c>
      <c r="AA374" s="7">
        <f t="shared" si="33"/>
        <v>108183</v>
      </c>
      <c r="AB374">
        <f>IF(X374="","",ROUND(system!$AJ$5/100*X374,-2))</f>
        <v>29500</v>
      </c>
    </row>
    <row r="375" spans="9:28" x14ac:dyDescent="0.2">
      <c r="I375">
        <f t="shared" si="34"/>
        <v>32</v>
      </c>
      <c r="O375" s="3"/>
      <c r="P375" s="6"/>
      <c r="Q375" s="7"/>
      <c r="R375" s="7"/>
      <c r="S375" s="7"/>
      <c r="T375">
        <v>374</v>
      </c>
      <c r="U375">
        <f>IF(比較2!$C$7&lt;system!I375,"",system!I375)</f>
        <v>32</v>
      </c>
      <c r="V375" s="3">
        <f t="shared" si="30"/>
        <v>53448</v>
      </c>
      <c r="W375" s="6">
        <f>IF(U375="","",VLOOKUP(U375,system!$A$2:$B$36,2,FALSE))</f>
        <v>1.8499999999999999E-2</v>
      </c>
      <c r="X375" s="7">
        <f t="shared" si="31"/>
        <v>5277232</v>
      </c>
      <c r="Y375" s="7">
        <f>IF(U375="","",VLOOKUP(U375,system!$L$2:$Q$36,6,FALSE))</f>
        <v>116485</v>
      </c>
      <c r="Z375" s="7">
        <f t="shared" si="32"/>
        <v>8135</v>
      </c>
      <c r="AA375" s="7">
        <f t="shared" si="33"/>
        <v>108350</v>
      </c>
    </row>
    <row r="376" spans="9:28" x14ac:dyDescent="0.2">
      <c r="I376">
        <f t="shared" si="34"/>
        <v>32</v>
      </c>
      <c r="O376" s="3"/>
      <c r="P376" s="6"/>
      <c r="Q376" s="7"/>
      <c r="R376" s="7"/>
      <c r="S376" s="7"/>
      <c r="T376">
        <v>375</v>
      </c>
      <c r="U376">
        <f>IF(比較2!$C$7&lt;system!I376,"",system!I376)</f>
        <v>32</v>
      </c>
      <c r="V376" s="3">
        <f t="shared" si="30"/>
        <v>53479</v>
      </c>
      <c r="W376" s="6">
        <f>IF(U376="","",VLOOKUP(U376,system!$A$2:$B$36,2,FALSE))</f>
        <v>1.8499999999999999E-2</v>
      </c>
      <c r="X376" s="7">
        <f t="shared" si="31"/>
        <v>5168882</v>
      </c>
      <c r="Y376" s="7">
        <f>IF(U376="","",VLOOKUP(U376,system!$L$2:$Q$36,6,FALSE))</f>
        <v>116485</v>
      </c>
      <c r="Z376" s="7">
        <f t="shared" si="32"/>
        <v>7968</v>
      </c>
      <c r="AA376" s="7">
        <f t="shared" si="33"/>
        <v>108517</v>
      </c>
    </row>
    <row r="377" spans="9:28" x14ac:dyDescent="0.2">
      <c r="I377">
        <f t="shared" si="34"/>
        <v>32</v>
      </c>
      <c r="O377" s="3"/>
      <c r="P377" s="6"/>
      <c r="Q377" s="7"/>
      <c r="R377" s="7"/>
      <c r="S377" s="7"/>
      <c r="T377">
        <v>376</v>
      </c>
      <c r="U377">
        <f>IF(比較2!$C$7&lt;system!I377,"",system!I377)</f>
        <v>32</v>
      </c>
      <c r="V377" s="3">
        <f t="shared" si="30"/>
        <v>53509</v>
      </c>
      <c r="W377" s="6">
        <f>IF(U377="","",VLOOKUP(U377,system!$A$2:$B$36,2,FALSE))</f>
        <v>1.8499999999999999E-2</v>
      </c>
      <c r="X377" s="7">
        <f t="shared" si="31"/>
        <v>5060365</v>
      </c>
      <c r="Y377" s="7">
        <f>IF(U377="","",VLOOKUP(U377,system!$L$2:$Q$36,6,FALSE))</f>
        <v>116485</v>
      </c>
      <c r="Z377" s="7">
        <f t="shared" si="32"/>
        <v>7801</v>
      </c>
      <c r="AA377" s="7">
        <f t="shared" si="33"/>
        <v>108684</v>
      </c>
    </row>
    <row r="378" spans="9:28" x14ac:dyDescent="0.2">
      <c r="I378">
        <f t="shared" si="34"/>
        <v>32</v>
      </c>
      <c r="O378" s="3"/>
      <c r="P378" s="6"/>
      <c r="Q378" s="7"/>
      <c r="R378" s="7"/>
      <c r="S378" s="7"/>
      <c r="T378">
        <v>377</v>
      </c>
      <c r="U378">
        <f>IF(比較2!$C$7&lt;system!I378,"",system!I378)</f>
        <v>32</v>
      </c>
      <c r="V378" s="3">
        <f t="shared" si="30"/>
        <v>53540</v>
      </c>
      <c r="W378" s="6">
        <f>IF(U378="","",VLOOKUP(U378,system!$A$2:$B$36,2,FALSE))</f>
        <v>1.8499999999999999E-2</v>
      </c>
      <c r="X378" s="7">
        <f t="shared" si="31"/>
        <v>4951681</v>
      </c>
      <c r="Y378" s="7">
        <f>IF(U378="","",VLOOKUP(U378,system!$L$2:$Q$36,6,FALSE))</f>
        <v>116485</v>
      </c>
      <c r="Z378" s="7">
        <f t="shared" si="32"/>
        <v>7633</v>
      </c>
      <c r="AA378" s="7">
        <f t="shared" si="33"/>
        <v>108852</v>
      </c>
    </row>
    <row r="379" spans="9:28" x14ac:dyDescent="0.2">
      <c r="I379">
        <f t="shared" si="34"/>
        <v>32</v>
      </c>
      <c r="O379" s="3"/>
      <c r="P379" s="6"/>
      <c r="Q379" s="7"/>
      <c r="R379" s="7"/>
      <c r="S379" s="7"/>
      <c r="T379">
        <v>378</v>
      </c>
      <c r="U379">
        <f>IF(比較2!$C$7&lt;system!I379,"",system!I379)</f>
        <v>32</v>
      </c>
      <c r="V379" s="3">
        <f t="shared" si="30"/>
        <v>53571</v>
      </c>
      <c r="W379" s="6">
        <f>IF(U379="","",VLOOKUP(U379,system!$A$2:$B$36,2,FALSE))</f>
        <v>1.8499999999999999E-2</v>
      </c>
      <c r="X379" s="7">
        <f t="shared" si="31"/>
        <v>4842829</v>
      </c>
      <c r="Y379" s="7">
        <f>IF(U379="","",VLOOKUP(U379,system!$L$2:$Q$36,6,FALSE))</f>
        <v>116485</v>
      </c>
      <c r="Z379" s="7">
        <f t="shared" si="32"/>
        <v>7466</v>
      </c>
      <c r="AA379" s="7">
        <f t="shared" si="33"/>
        <v>109019</v>
      </c>
    </row>
    <row r="380" spans="9:28" x14ac:dyDescent="0.2">
      <c r="I380">
        <f t="shared" si="34"/>
        <v>32</v>
      </c>
      <c r="O380" s="3"/>
      <c r="P380" s="6"/>
      <c r="Q380" s="7"/>
      <c r="R380" s="7"/>
      <c r="S380" s="7"/>
      <c r="T380">
        <v>379</v>
      </c>
      <c r="U380">
        <f>IF(比較2!$C$7&lt;system!I380,"",system!I380)</f>
        <v>32</v>
      </c>
      <c r="V380" s="3">
        <f t="shared" si="30"/>
        <v>53601</v>
      </c>
      <c r="W380" s="6">
        <f>IF(U380="","",VLOOKUP(U380,system!$A$2:$B$36,2,FALSE))</f>
        <v>1.8499999999999999E-2</v>
      </c>
      <c r="X380" s="7">
        <f t="shared" si="31"/>
        <v>4733810</v>
      </c>
      <c r="Y380" s="7">
        <f>IF(U380="","",VLOOKUP(U380,system!$L$2:$Q$36,6,FALSE))</f>
        <v>116485</v>
      </c>
      <c r="Z380" s="7">
        <f t="shared" si="32"/>
        <v>7297</v>
      </c>
      <c r="AA380" s="7">
        <f t="shared" si="33"/>
        <v>109188</v>
      </c>
    </row>
    <row r="381" spans="9:28" x14ac:dyDescent="0.2">
      <c r="I381">
        <f t="shared" si="34"/>
        <v>32</v>
      </c>
      <c r="O381" s="3"/>
      <c r="P381" s="6"/>
      <c r="Q381" s="7"/>
      <c r="R381" s="7"/>
      <c r="S381" s="7"/>
      <c r="T381">
        <v>380</v>
      </c>
      <c r="U381">
        <f>IF(比較2!$C$7&lt;system!I381,"",system!I381)</f>
        <v>32</v>
      </c>
      <c r="V381" s="3">
        <f t="shared" si="30"/>
        <v>53632</v>
      </c>
      <c r="W381" s="6">
        <f>IF(U381="","",VLOOKUP(U381,system!$A$2:$B$36,2,FALSE))</f>
        <v>1.8499999999999999E-2</v>
      </c>
      <c r="X381" s="7">
        <f t="shared" si="31"/>
        <v>4624622</v>
      </c>
      <c r="Y381" s="7">
        <f>IF(U381="","",VLOOKUP(U381,system!$L$2:$Q$36,6,FALSE))</f>
        <v>116485</v>
      </c>
      <c r="Z381" s="7">
        <f t="shared" si="32"/>
        <v>7129</v>
      </c>
      <c r="AA381" s="7">
        <f t="shared" si="33"/>
        <v>109356</v>
      </c>
    </row>
    <row r="382" spans="9:28" x14ac:dyDescent="0.2">
      <c r="I382">
        <f t="shared" si="34"/>
        <v>32</v>
      </c>
      <c r="O382" s="3"/>
      <c r="P382" s="6"/>
      <c r="Q382" s="7"/>
      <c r="R382" s="7"/>
      <c r="S382" s="7"/>
      <c r="T382">
        <v>381</v>
      </c>
      <c r="U382">
        <f>IF(比較2!$C$7&lt;system!I382,"",system!I382)</f>
        <v>32</v>
      </c>
      <c r="V382" s="3">
        <f t="shared" si="30"/>
        <v>53662</v>
      </c>
      <c r="W382" s="6">
        <f>IF(U382="","",VLOOKUP(U382,system!$A$2:$B$36,2,FALSE))</f>
        <v>1.8499999999999999E-2</v>
      </c>
      <c r="X382" s="7">
        <f t="shared" si="31"/>
        <v>4515266</v>
      </c>
      <c r="Y382" s="7">
        <f>IF(U382="","",VLOOKUP(U382,system!$L$2:$Q$36,6,FALSE))</f>
        <v>116485</v>
      </c>
      <c r="Z382" s="7">
        <f t="shared" si="32"/>
        <v>6961</v>
      </c>
      <c r="AA382" s="7">
        <f t="shared" si="33"/>
        <v>109524</v>
      </c>
    </row>
    <row r="383" spans="9:28" x14ac:dyDescent="0.2">
      <c r="I383">
        <f t="shared" si="34"/>
        <v>32</v>
      </c>
      <c r="O383" s="3"/>
      <c r="P383" s="6"/>
      <c r="Q383" s="7"/>
      <c r="R383" s="7"/>
      <c r="S383" s="7"/>
      <c r="T383">
        <v>382</v>
      </c>
      <c r="U383">
        <f>IF(比較2!$C$7&lt;system!I383,"",system!I383)</f>
        <v>32</v>
      </c>
      <c r="V383" s="3">
        <f t="shared" si="30"/>
        <v>53693</v>
      </c>
      <c r="W383" s="6">
        <f>IF(U383="","",VLOOKUP(U383,system!$A$2:$B$36,2,FALSE))</f>
        <v>1.8499999999999999E-2</v>
      </c>
      <c r="X383" s="7">
        <f t="shared" si="31"/>
        <v>4405742</v>
      </c>
      <c r="Y383" s="7">
        <f>IF(U383="","",VLOOKUP(U383,system!$L$2:$Q$36,6,FALSE))</f>
        <v>116485</v>
      </c>
      <c r="Z383" s="7">
        <f t="shared" si="32"/>
        <v>6792</v>
      </c>
      <c r="AA383" s="7">
        <f t="shared" si="33"/>
        <v>109693</v>
      </c>
    </row>
    <row r="384" spans="9:28" x14ac:dyDescent="0.2">
      <c r="I384">
        <f t="shared" si="34"/>
        <v>32</v>
      </c>
      <c r="O384" s="3"/>
      <c r="P384" s="6"/>
      <c r="Q384" s="7"/>
      <c r="R384" s="7"/>
      <c r="S384" s="7"/>
      <c r="T384">
        <v>383</v>
      </c>
      <c r="U384">
        <f>IF(比較2!$C$7&lt;system!I384,"",system!I384)</f>
        <v>32</v>
      </c>
      <c r="V384" s="3">
        <f t="shared" si="30"/>
        <v>53724</v>
      </c>
      <c r="W384" s="6">
        <f>IF(U384="","",VLOOKUP(U384,system!$A$2:$B$36,2,FALSE))</f>
        <v>1.8499999999999999E-2</v>
      </c>
      <c r="X384" s="7">
        <f t="shared" si="31"/>
        <v>4296049</v>
      </c>
      <c r="Y384" s="7">
        <f>IF(U384="","",VLOOKUP(U384,system!$L$2:$Q$36,6,FALSE))</f>
        <v>116485</v>
      </c>
      <c r="Z384" s="7">
        <f t="shared" si="32"/>
        <v>6623</v>
      </c>
      <c r="AA384" s="7">
        <f t="shared" si="33"/>
        <v>109862</v>
      </c>
    </row>
    <row r="385" spans="9:28" x14ac:dyDescent="0.2">
      <c r="I385">
        <f t="shared" si="34"/>
        <v>32</v>
      </c>
      <c r="O385" s="3"/>
      <c r="P385" s="6"/>
      <c r="Q385" s="7"/>
      <c r="R385" s="7"/>
      <c r="S385" s="7"/>
      <c r="T385">
        <v>384</v>
      </c>
      <c r="U385">
        <f>IF(比較2!$C$7&lt;system!I385,"",system!I385)</f>
        <v>32</v>
      </c>
      <c r="V385" s="3">
        <f t="shared" si="30"/>
        <v>53752</v>
      </c>
      <c r="W385" s="6">
        <f>IF(U385="","",VLOOKUP(U385,system!$A$2:$B$36,2,FALSE))</f>
        <v>1.8499999999999999E-2</v>
      </c>
      <c r="X385" s="7">
        <f t="shared" si="31"/>
        <v>4186187</v>
      </c>
      <c r="Y385" s="7">
        <f>IF(U385="","",VLOOKUP(U385,system!$L$2:$Q$36,6,FALSE))</f>
        <v>116485</v>
      </c>
      <c r="Z385" s="7">
        <f t="shared" si="32"/>
        <v>6453</v>
      </c>
      <c r="AA385" s="7">
        <f t="shared" si="33"/>
        <v>110032</v>
      </c>
    </row>
    <row r="386" spans="9:28" x14ac:dyDescent="0.2">
      <c r="I386">
        <f t="shared" si="34"/>
        <v>33</v>
      </c>
      <c r="O386" s="3"/>
      <c r="P386" s="6"/>
      <c r="Q386" s="7"/>
      <c r="R386" s="7"/>
      <c r="S386" s="7"/>
      <c r="T386">
        <v>385</v>
      </c>
      <c r="U386">
        <f>IF(比較2!$C$7&lt;system!I386,"",system!I386)</f>
        <v>33</v>
      </c>
      <c r="V386" s="3">
        <f t="shared" si="30"/>
        <v>53783</v>
      </c>
      <c r="W386" s="6">
        <f>IF(U386="","",VLOOKUP(U386,system!$A$2:$B$36,2,FALSE))</f>
        <v>1.8499999999999999E-2</v>
      </c>
      <c r="X386" s="7">
        <f t="shared" si="31"/>
        <v>4076155</v>
      </c>
      <c r="Y386" s="7">
        <f>IF(U386="","",VLOOKUP(U386,system!$L$2:$Q$36,6,FALSE))</f>
        <v>116484</v>
      </c>
      <c r="Z386" s="7">
        <f t="shared" si="32"/>
        <v>6284</v>
      </c>
      <c r="AA386" s="7">
        <f t="shared" si="33"/>
        <v>110200</v>
      </c>
      <c r="AB386">
        <f>IF(X386="","",ROUND(system!$AJ$5/100*X386,-2))</f>
        <v>22300</v>
      </c>
    </row>
    <row r="387" spans="9:28" x14ac:dyDescent="0.2">
      <c r="I387">
        <f t="shared" si="34"/>
        <v>33</v>
      </c>
      <c r="O387" s="3"/>
      <c r="P387" s="6"/>
      <c r="Q387" s="7"/>
      <c r="R387" s="7"/>
      <c r="S387" s="7"/>
      <c r="T387">
        <v>386</v>
      </c>
      <c r="U387">
        <f>IF(比較2!$C$7&lt;system!I387,"",system!I387)</f>
        <v>33</v>
      </c>
      <c r="V387" s="3">
        <f t="shared" ref="V387:V421" si="35">IF(U387="","",EDATE(V386,1))</f>
        <v>53813</v>
      </c>
      <c r="W387" s="6">
        <f>IF(U387="","",VLOOKUP(U387,system!$A$2:$B$36,2,FALSE))</f>
        <v>1.8499999999999999E-2</v>
      </c>
      <c r="X387" s="7">
        <f t="shared" si="31"/>
        <v>3965955</v>
      </c>
      <c r="Y387" s="7">
        <f>IF(U387="","",VLOOKUP(U387,system!$L$2:$Q$36,6,FALSE))</f>
        <v>116484</v>
      </c>
      <c r="Z387" s="7">
        <f t="shared" si="32"/>
        <v>6114</v>
      </c>
      <c r="AA387" s="7">
        <f t="shared" si="33"/>
        <v>110370</v>
      </c>
    </row>
    <row r="388" spans="9:28" x14ac:dyDescent="0.2">
      <c r="I388">
        <f t="shared" si="34"/>
        <v>33</v>
      </c>
      <c r="O388" s="3"/>
      <c r="P388" s="6"/>
      <c r="Q388" s="7"/>
      <c r="R388" s="7"/>
      <c r="S388" s="7"/>
      <c r="T388">
        <v>387</v>
      </c>
      <c r="U388">
        <f>IF(比較2!$C$7&lt;system!I388,"",system!I388)</f>
        <v>33</v>
      </c>
      <c r="V388" s="3">
        <f t="shared" si="35"/>
        <v>53844</v>
      </c>
      <c r="W388" s="6">
        <f>IF(U388="","",VLOOKUP(U388,system!$A$2:$B$36,2,FALSE))</f>
        <v>1.8499999999999999E-2</v>
      </c>
      <c r="X388" s="7">
        <f t="shared" ref="X388:X421" si="36">IF(U388="","",ROUNDDOWN(X387-AA387,0))</f>
        <v>3855585</v>
      </c>
      <c r="Y388" s="7">
        <f>IF(U388="","",VLOOKUP(U388,system!$L$2:$Q$36,6,FALSE))</f>
        <v>116484</v>
      </c>
      <c r="Z388" s="7">
        <f t="shared" ref="Z388:Z421" si="37">IF(U388="","",ROUNDDOWN(X388*W388/12,0))</f>
        <v>5944</v>
      </c>
      <c r="AA388" s="7">
        <f t="shared" ref="AA388:AA421" si="38">IF(U388="","",ROUNDDOWN(Y388-Z388,0))</f>
        <v>110540</v>
      </c>
    </row>
    <row r="389" spans="9:28" x14ac:dyDescent="0.2">
      <c r="I389">
        <f t="shared" si="34"/>
        <v>33</v>
      </c>
      <c r="O389" s="3"/>
      <c r="P389" s="6"/>
      <c r="Q389" s="7"/>
      <c r="R389" s="7"/>
      <c r="S389" s="7"/>
      <c r="T389">
        <v>388</v>
      </c>
      <c r="U389">
        <f>IF(比較2!$C$7&lt;system!I389,"",system!I389)</f>
        <v>33</v>
      </c>
      <c r="V389" s="3">
        <f t="shared" si="35"/>
        <v>53874</v>
      </c>
      <c r="W389" s="6">
        <f>IF(U389="","",VLOOKUP(U389,system!$A$2:$B$36,2,FALSE))</f>
        <v>1.8499999999999999E-2</v>
      </c>
      <c r="X389" s="7">
        <f t="shared" si="36"/>
        <v>3745045</v>
      </c>
      <c r="Y389" s="7">
        <f>IF(U389="","",VLOOKUP(U389,system!$L$2:$Q$36,6,FALSE))</f>
        <v>116484</v>
      </c>
      <c r="Z389" s="7">
        <f t="shared" si="37"/>
        <v>5773</v>
      </c>
      <c r="AA389" s="7">
        <f t="shared" si="38"/>
        <v>110711</v>
      </c>
    </row>
    <row r="390" spans="9:28" x14ac:dyDescent="0.2">
      <c r="I390">
        <f t="shared" si="34"/>
        <v>33</v>
      </c>
      <c r="O390" s="3"/>
      <c r="P390" s="6"/>
      <c r="Q390" s="7"/>
      <c r="R390" s="7"/>
      <c r="S390" s="7"/>
      <c r="T390">
        <v>389</v>
      </c>
      <c r="U390">
        <f>IF(比較2!$C$7&lt;system!I390,"",system!I390)</f>
        <v>33</v>
      </c>
      <c r="V390" s="3">
        <f t="shared" si="35"/>
        <v>53905</v>
      </c>
      <c r="W390" s="6">
        <f>IF(U390="","",VLOOKUP(U390,system!$A$2:$B$36,2,FALSE))</f>
        <v>1.8499999999999999E-2</v>
      </c>
      <c r="X390" s="7">
        <f t="shared" si="36"/>
        <v>3634334</v>
      </c>
      <c r="Y390" s="7">
        <f>IF(U390="","",VLOOKUP(U390,system!$L$2:$Q$36,6,FALSE))</f>
        <v>116484</v>
      </c>
      <c r="Z390" s="7">
        <f t="shared" si="37"/>
        <v>5602</v>
      </c>
      <c r="AA390" s="7">
        <f t="shared" si="38"/>
        <v>110882</v>
      </c>
    </row>
    <row r="391" spans="9:28" x14ac:dyDescent="0.2">
      <c r="I391">
        <f t="shared" si="34"/>
        <v>33</v>
      </c>
      <c r="O391" s="3"/>
      <c r="P391" s="6"/>
      <c r="Q391" s="7"/>
      <c r="R391" s="7"/>
      <c r="S391" s="7"/>
      <c r="T391">
        <v>390</v>
      </c>
      <c r="U391">
        <f>IF(比較2!$C$7&lt;system!I391,"",system!I391)</f>
        <v>33</v>
      </c>
      <c r="V391" s="3">
        <f t="shared" si="35"/>
        <v>53936</v>
      </c>
      <c r="W391" s="6">
        <f>IF(U391="","",VLOOKUP(U391,system!$A$2:$B$36,2,FALSE))</f>
        <v>1.8499999999999999E-2</v>
      </c>
      <c r="X391" s="7">
        <f t="shared" si="36"/>
        <v>3523452</v>
      </c>
      <c r="Y391" s="7">
        <f>IF(U391="","",VLOOKUP(U391,system!$L$2:$Q$36,6,FALSE))</f>
        <v>116484</v>
      </c>
      <c r="Z391" s="7">
        <f t="shared" si="37"/>
        <v>5431</v>
      </c>
      <c r="AA391" s="7">
        <f t="shared" si="38"/>
        <v>111053</v>
      </c>
    </row>
    <row r="392" spans="9:28" x14ac:dyDescent="0.2">
      <c r="I392">
        <f t="shared" si="34"/>
        <v>33</v>
      </c>
      <c r="O392" s="3"/>
      <c r="P392" s="6"/>
      <c r="Q392" s="7"/>
      <c r="R392" s="7"/>
      <c r="S392" s="7"/>
      <c r="T392">
        <v>391</v>
      </c>
      <c r="U392">
        <f>IF(比較2!$C$7&lt;system!I392,"",system!I392)</f>
        <v>33</v>
      </c>
      <c r="V392" s="3">
        <f t="shared" si="35"/>
        <v>53966</v>
      </c>
      <c r="W392" s="6">
        <f>IF(U392="","",VLOOKUP(U392,system!$A$2:$B$36,2,FALSE))</f>
        <v>1.8499999999999999E-2</v>
      </c>
      <c r="X392" s="7">
        <f t="shared" si="36"/>
        <v>3412399</v>
      </c>
      <c r="Y392" s="7">
        <f>IF(U392="","",VLOOKUP(U392,system!$L$2:$Q$36,6,FALSE))</f>
        <v>116484</v>
      </c>
      <c r="Z392" s="7">
        <f t="shared" si="37"/>
        <v>5260</v>
      </c>
      <c r="AA392" s="7">
        <f t="shared" si="38"/>
        <v>111224</v>
      </c>
    </row>
    <row r="393" spans="9:28" x14ac:dyDescent="0.2">
      <c r="I393">
        <f t="shared" si="34"/>
        <v>33</v>
      </c>
      <c r="O393" s="3"/>
      <c r="P393" s="6"/>
      <c r="Q393" s="7"/>
      <c r="R393" s="7"/>
      <c r="S393" s="7"/>
      <c r="T393">
        <v>392</v>
      </c>
      <c r="U393">
        <f>IF(比較2!$C$7&lt;system!I393,"",system!I393)</f>
        <v>33</v>
      </c>
      <c r="V393" s="3">
        <f t="shared" si="35"/>
        <v>53997</v>
      </c>
      <c r="W393" s="6">
        <f>IF(U393="","",VLOOKUP(U393,system!$A$2:$B$36,2,FALSE))</f>
        <v>1.8499999999999999E-2</v>
      </c>
      <c r="X393" s="7">
        <f t="shared" si="36"/>
        <v>3301175</v>
      </c>
      <c r="Y393" s="7">
        <f>IF(U393="","",VLOOKUP(U393,system!$L$2:$Q$36,6,FALSE))</f>
        <v>116484</v>
      </c>
      <c r="Z393" s="7">
        <f t="shared" si="37"/>
        <v>5089</v>
      </c>
      <c r="AA393" s="7">
        <f t="shared" si="38"/>
        <v>111395</v>
      </c>
    </row>
    <row r="394" spans="9:28" x14ac:dyDescent="0.2">
      <c r="I394">
        <f t="shared" si="34"/>
        <v>33</v>
      </c>
      <c r="O394" s="3"/>
      <c r="P394" s="6"/>
      <c r="Q394" s="7"/>
      <c r="R394" s="7"/>
      <c r="S394" s="7"/>
      <c r="T394">
        <v>393</v>
      </c>
      <c r="U394">
        <f>IF(比較2!$C$7&lt;system!I394,"",system!I394)</f>
        <v>33</v>
      </c>
      <c r="V394" s="3">
        <f t="shared" si="35"/>
        <v>54027</v>
      </c>
      <c r="W394" s="6">
        <f>IF(U394="","",VLOOKUP(U394,system!$A$2:$B$36,2,FALSE))</f>
        <v>1.8499999999999999E-2</v>
      </c>
      <c r="X394" s="7">
        <f t="shared" si="36"/>
        <v>3189780</v>
      </c>
      <c r="Y394" s="7">
        <f>IF(U394="","",VLOOKUP(U394,system!$L$2:$Q$36,6,FALSE))</f>
        <v>116484</v>
      </c>
      <c r="Z394" s="7">
        <f t="shared" si="37"/>
        <v>4917</v>
      </c>
      <c r="AA394" s="7">
        <f t="shared" si="38"/>
        <v>111567</v>
      </c>
    </row>
    <row r="395" spans="9:28" x14ac:dyDescent="0.2">
      <c r="I395">
        <f t="shared" si="34"/>
        <v>33</v>
      </c>
      <c r="O395" s="3"/>
      <c r="P395" s="6"/>
      <c r="Q395" s="7"/>
      <c r="R395" s="7"/>
      <c r="S395" s="7"/>
      <c r="T395">
        <v>394</v>
      </c>
      <c r="U395">
        <f>IF(比較2!$C$7&lt;system!I395,"",system!I395)</f>
        <v>33</v>
      </c>
      <c r="V395" s="3">
        <f t="shared" si="35"/>
        <v>54058</v>
      </c>
      <c r="W395" s="6">
        <f>IF(U395="","",VLOOKUP(U395,system!$A$2:$B$36,2,FALSE))</f>
        <v>1.8499999999999999E-2</v>
      </c>
      <c r="X395" s="7">
        <f t="shared" si="36"/>
        <v>3078213</v>
      </c>
      <c r="Y395" s="7">
        <f>IF(U395="","",VLOOKUP(U395,system!$L$2:$Q$36,6,FALSE))</f>
        <v>116484</v>
      </c>
      <c r="Z395" s="7">
        <f t="shared" si="37"/>
        <v>4745</v>
      </c>
      <c r="AA395" s="7">
        <f t="shared" si="38"/>
        <v>111739</v>
      </c>
    </row>
    <row r="396" spans="9:28" x14ac:dyDescent="0.2">
      <c r="I396">
        <f t="shared" si="34"/>
        <v>33</v>
      </c>
      <c r="O396" s="3"/>
      <c r="P396" s="6"/>
      <c r="Q396" s="7"/>
      <c r="R396" s="7"/>
      <c r="S396" s="7"/>
      <c r="T396">
        <v>395</v>
      </c>
      <c r="U396">
        <f>IF(比較2!$C$7&lt;system!I396,"",system!I396)</f>
        <v>33</v>
      </c>
      <c r="V396" s="3">
        <f t="shared" si="35"/>
        <v>54089</v>
      </c>
      <c r="W396" s="6">
        <f>IF(U396="","",VLOOKUP(U396,system!$A$2:$B$36,2,FALSE))</f>
        <v>1.8499999999999999E-2</v>
      </c>
      <c r="X396" s="7">
        <f t="shared" si="36"/>
        <v>2966474</v>
      </c>
      <c r="Y396" s="7">
        <f>IF(U396="","",VLOOKUP(U396,system!$L$2:$Q$36,6,FALSE))</f>
        <v>116484</v>
      </c>
      <c r="Z396" s="7">
        <f t="shared" si="37"/>
        <v>4573</v>
      </c>
      <c r="AA396" s="7">
        <f t="shared" si="38"/>
        <v>111911</v>
      </c>
    </row>
    <row r="397" spans="9:28" x14ac:dyDescent="0.2">
      <c r="I397">
        <f t="shared" si="34"/>
        <v>33</v>
      </c>
      <c r="O397" s="3"/>
      <c r="P397" s="6"/>
      <c r="Q397" s="7"/>
      <c r="R397" s="7"/>
      <c r="S397" s="7"/>
      <c r="T397">
        <v>396</v>
      </c>
      <c r="U397">
        <f>IF(比較2!$C$7&lt;system!I397,"",system!I397)</f>
        <v>33</v>
      </c>
      <c r="V397" s="3">
        <f t="shared" si="35"/>
        <v>54118</v>
      </c>
      <c r="W397" s="6">
        <f>IF(U397="","",VLOOKUP(U397,system!$A$2:$B$36,2,FALSE))</f>
        <v>1.8499999999999999E-2</v>
      </c>
      <c r="X397" s="7">
        <f t="shared" si="36"/>
        <v>2854563</v>
      </c>
      <c r="Y397" s="7">
        <f>IF(U397="","",VLOOKUP(U397,system!$L$2:$Q$36,6,FALSE))</f>
        <v>116484</v>
      </c>
      <c r="Z397" s="7">
        <f t="shared" si="37"/>
        <v>4400</v>
      </c>
      <c r="AA397" s="7">
        <f t="shared" si="38"/>
        <v>112084</v>
      </c>
    </row>
    <row r="398" spans="9:28" x14ac:dyDescent="0.2">
      <c r="I398">
        <f t="shared" si="34"/>
        <v>34</v>
      </c>
      <c r="O398" s="3"/>
      <c r="P398" s="6"/>
      <c r="Q398" s="7"/>
      <c r="R398" s="7"/>
      <c r="S398" s="7"/>
      <c r="T398">
        <v>397</v>
      </c>
      <c r="U398">
        <f>IF(比較2!$C$7&lt;system!I398,"",system!I398)</f>
        <v>34</v>
      </c>
      <c r="V398" s="3">
        <f t="shared" si="35"/>
        <v>54149</v>
      </c>
      <c r="W398" s="6">
        <f>IF(U398="","",VLOOKUP(U398,system!$A$2:$B$36,2,FALSE))</f>
        <v>1.8499999999999999E-2</v>
      </c>
      <c r="X398" s="7">
        <f t="shared" si="36"/>
        <v>2742479</v>
      </c>
      <c r="Y398" s="7">
        <f>IF(U398="","",VLOOKUP(U398,system!$L$2:$Q$36,6,FALSE))</f>
        <v>116485</v>
      </c>
      <c r="Z398" s="7">
        <f t="shared" si="37"/>
        <v>4227</v>
      </c>
      <c r="AA398" s="7">
        <f t="shared" si="38"/>
        <v>112258</v>
      </c>
      <c r="AB398">
        <f>IF(X398="","",ROUND(system!$AJ$5/100*X398,-2))</f>
        <v>15000</v>
      </c>
    </row>
    <row r="399" spans="9:28" x14ac:dyDescent="0.2">
      <c r="I399">
        <f t="shared" si="34"/>
        <v>34</v>
      </c>
      <c r="O399" s="3"/>
      <c r="P399" s="6"/>
      <c r="Q399" s="7"/>
      <c r="R399" s="7"/>
      <c r="S399" s="7"/>
      <c r="T399">
        <v>398</v>
      </c>
      <c r="U399">
        <f>IF(比較2!$C$7&lt;system!I399,"",system!I399)</f>
        <v>34</v>
      </c>
      <c r="V399" s="3">
        <f t="shared" si="35"/>
        <v>54179</v>
      </c>
      <c r="W399" s="6">
        <f>IF(U399="","",VLOOKUP(U399,system!$A$2:$B$36,2,FALSE))</f>
        <v>1.8499999999999999E-2</v>
      </c>
      <c r="X399" s="7">
        <f t="shared" si="36"/>
        <v>2630221</v>
      </c>
      <c r="Y399" s="7">
        <f>IF(U399="","",VLOOKUP(U399,system!$L$2:$Q$36,6,FALSE))</f>
        <v>116485</v>
      </c>
      <c r="Z399" s="7">
        <f t="shared" si="37"/>
        <v>4054</v>
      </c>
      <c r="AA399" s="7">
        <f t="shared" si="38"/>
        <v>112431</v>
      </c>
    </row>
    <row r="400" spans="9:28" x14ac:dyDescent="0.2">
      <c r="I400">
        <f t="shared" si="34"/>
        <v>34</v>
      </c>
      <c r="O400" s="3"/>
      <c r="P400" s="6"/>
      <c r="Q400" s="7"/>
      <c r="R400" s="7"/>
      <c r="S400" s="7"/>
      <c r="T400">
        <v>399</v>
      </c>
      <c r="U400">
        <f>IF(比較2!$C$7&lt;system!I400,"",system!I400)</f>
        <v>34</v>
      </c>
      <c r="V400" s="3">
        <f t="shared" si="35"/>
        <v>54210</v>
      </c>
      <c r="W400" s="6">
        <f>IF(U400="","",VLOOKUP(U400,system!$A$2:$B$36,2,FALSE))</f>
        <v>1.8499999999999999E-2</v>
      </c>
      <c r="X400" s="7">
        <f t="shared" si="36"/>
        <v>2517790</v>
      </c>
      <c r="Y400" s="7">
        <f>IF(U400="","",VLOOKUP(U400,system!$L$2:$Q$36,6,FALSE))</f>
        <v>116485</v>
      </c>
      <c r="Z400" s="7">
        <f t="shared" si="37"/>
        <v>3881</v>
      </c>
      <c r="AA400" s="7">
        <f t="shared" si="38"/>
        <v>112604</v>
      </c>
    </row>
    <row r="401" spans="9:28" x14ac:dyDescent="0.2">
      <c r="I401">
        <f t="shared" si="34"/>
        <v>34</v>
      </c>
      <c r="O401" s="3"/>
      <c r="P401" s="6"/>
      <c r="Q401" s="7"/>
      <c r="R401" s="7"/>
      <c r="S401" s="7"/>
      <c r="T401">
        <v>400</v>
      </c>
      <c r="U401">
        <f>IF(比較2!$C$7&lt;system!I401,"",system!I401)</f>
        <v>34</v>
      </c>
      <c r="V401" s="3">
        <f t="shared" si="35"/>
        <v>54240</v>
      </c>
      <c r="W401" s="6">
        <f>IF(U401="","",VLOOKUP(U401,system!$A$2:$B$36,2,FALSE))</f>
        <v>1.8499999999999999E-2</v>
      </c>
      <c r="X401" s="7">
        <f t="shared" si="36"/>
        <v>2405186</v>
      </c>
      <c r="Y401" s="7">
        <f>IF(U401="","",VLOOKUP(U401,system!$L$2:$Q$36,6,FALSE))</f>
        <v>116485</v>
      </c>
      <c r="Z401" s="7">
        <f t="shared" si="37"/>
        <v>3707</v>
      </c>
      <c r="AA401" s="7">
        <f t="shared" si="38"/>
        <v>112778</v>
      </c>
    </row>
    <row r="402" spans="9:28" x14ac:dyDescent="0.2">
      <c r="I402">
        <f t="shared" si="34"/>
        <v>34</v>
      </c>
      <c r="O402" s="3"/>
      <c r="P402" s="6"/>
      <c r="Q402" s="7"/>
      <c r="R402" s="7"/>
      <c r="S402" s="7"/>
      <c r="T402">
        <v>401</v>
      </c>
      <c r="U402">
        <f>IF(比較2!$C$7&lt;system!I402,"",system!I402)</f>
        <v>34</v>
      </c>
      <c r="V402" s="3">
        <f t="shared" si="35"/>
        <v>54271</v>
      </c>
      <c r="W402" s="6">
        <f>IF(U402="","",VLOOKUP(U402,system!$A$2:$B$36,2,FALSE))</f>
        <v>1.8499999999999999E-2</v>
      </c>
      <c r="X402" s="7">
        <f t="shared" si="36"/>
        <v>2292408</v>
      </c>
      <c r="Y402" s="7">
        <f>IF(U402="","",VLOOKUP(U402,system!$L$2:$Q$36,6,FALSE))</f>
        <v>116485</v>
      </c>
      <c r="Z402" s="7">
        <f t="shared" si="37"/>
        <v>3534</v>
      </c>
      <c r="AA402" s="7">
        <f t="shared" si="38"/>
        <v>112951</v>
      </c>
    </row>
    <row r="403" spans="9:28" x14ac:dyDescent="0.2">
      <c r="I403">
        <f t="shared" si="34"/>
        <v>34</v>
      </c>
      <c r="O403" s="3"/>
      <c r="P403" s="6"/>
      <c r="Q403" s="7"/>
      <c r="R403" s="7"/>
      <c r="S403" s="7"/>
      <c r="T403">
        <v>402</v>
      </c>
      <c r="U403">
        <f>IF(比較2!$C$7&lt;system!I403,"",system!I403)</f>
        <v>34</v>
      </c>
      <c r="V403" s="3">
        <f t="shared" si="35"/>
        <v>54302</v>
      </c>
      <c r="W403" s="6">
        <f>IF(U403="","",VLOOKUP(U403,system!$A$2:$B$36,2,FALSE))</f>
        <v>1.8499999999999999E-2</v>
      </c>
      <c r="X403" s="7">
        <f t="shared" si="36"/>
        <v>2179457</v>
      </c>
      <c r="Y403" s="7">
        <f>IF(U403="","",VLOOKUP(U403,system!$L$2:$Q$36,6,FALSE))</f>
        <v>116485</v>
      </c>
      <c r="Z403" s="7">
        <f t="shared" si="37"/>
        <v>3359</v>
      </c>
      <c r="AA403" s="7">
        <f t="shared" si="38"/>
        <v>113126</v>
      </c>
    </row>
    <row r="404" spans="9:28" x14ac:dyDescent="0.2">
      <c r="I404">
        <f t="shared" si="34"/>
        <v>34</v>
      </c>
      <c r="O404" s="3"/>
      <c r="P404" s="6"/>
      <c r="Q404" s="7"/>
      <c r="R404" s="7"/>
      <c r="S404" s="7"/>
      <c r="T404">
        <v>403</v>
      </c>
      <c r="U404">
        <f>IF(比較2!$C$7&lt;system!I404,"",system!I404)</f>
        <v>34</v>
      </c>
      <c r="V404" s="3">
        <f t="shared" si="35"/>
        <v>54332</v>
      </c>
      <c r="W404" s="6">
        <f>IF(U404="","",VLOOKUP(U404,system!$A$2:$B$36,2,FALSE))</f>
        <v>1.8499999999999999E-2</v>
      </c>
      <c r="X404" s="7">
        <f t="shared" si="36"/>
        <v>2066331</v>
      </c>
      <c r="Y404" s="7">
        <f>IF(U404="","",VLOOKUP(U404,system!$L$2:$Q$36,6,FALSE))</f>
        <v>116485</v>
      </c>
      <c r="Z404" s="7">
        <f t="shared" si="37"/>
        <v>3185</v>
      </c>
      <c r="AA404" s="7">
        <f t="shared" si="38"/>
        <v>113300</v>
      </c>
    </row>
    <row r="405" spans="9:28" x14ac:dyDescent="0.2">
      <c r="I405">
        <f t="shared" si="34"/>
        <v>34</v>
      </c>
      <c r="O405" s="3"/>
      <c r="P405" s="6"/>
      <c r="Q405" s="7"/>
      <c r="R405" s="7"/>
      <c r="S405" s="7"/>
      <c r="T405">
        <v>404</v>
      </c>
      <c r="U405">
        <f>IF(比較2!$C$7&lt;system!I405,"",system!I405)</f>
        <v>34</v>
      </c>
      <c r="V405" s="3">
        <f t="shared" si="35"/>
        <v>54363</v>
      </c>
      <c r="W405" s="6">
        <f>IF(U405="","",VLOOKUP(U405,system!$A$2:$B$36,2,FALSE))</f>
        <v>1.8499999999999999E-2</v>
      </c>
      <c r="X405" s="7">
        <f t="shared" si="36"/>
        <v>1953031</v>
      </c>
      <c r="Y405" s="7">
        <f>IF(U405="","",VLOOKUP(U405,system!$L$2:$Q$36,6,FALSE))</f>
        <v>116485</v>
      </c>
      <c r="Z405" s="7">
        <f t="shared" si="37"/>
        <v>3010</v>
      </c>
      <c r="AA405" s="7">
        <f t="shared" si="38"/>
        <v>113475</v>
      </c>
    </row>
    <row r="406" spans="9:28" x14ac:dyDescent="0.2">
      <c r="I406">
        <f t="shared" si="34"/>
        <v>34</v>
      </c>
      <c r="O406" s="3"/>
      <c r="P406" s="6"/>
      <c r="Q406" s="7"/>
      <c r="R406" s="7"/>
      <c r="S406" s="7"/>
      <c r="T406">
        <v>405</v>
      </c>
      <c r="U406">
        <f>IF(比較2!$C$7&lt;system!I406,"",system!I406)</f>
        <v>34</v>
      </c>
      <c r="V406" s="3">
        <f t="shared" si="35"/>
        <v>54393</v>
      </c>
      <c r="W406" s="6">
        <f>IF(U406="","",VLOOKUP(U406,system!$A$2:$B$36,2,FALSE))</f>
        <v>1.8499999999999999E-2</v>
      </c>
      <c r="X406" s="7">
        <f t="shared" si="36"/>
        <v>1839556</v>
      </c>
      <c r="Y406" s="7">
        <f>IF(U406="","",VLOOKUP(U406,system!$L$2:$Q$36,6,FALSE))</f>
        <v>116485</v>
      </c>
      <c r="Z406" s="7">
        <f t="shared" si="37"/>
        <v>2835</v>
      </c>
      <c r="AA406" s="7">
        <f t="shared" si="38"/>
        <v>113650</v>
      </c>
    </row>
    <row r="407" spans="9:28" x14ac:dyDescent="0.2">
      <c r="I407">
        <f t="shared" si="34"/>
        <v>34</v>
      </c>
      <c r="O407" s="3"/>
      <c r="P407" s="6"/>
      <c r="Q407" s="7"/>
      <c r="R407" s="7"/>
      <c r="S407" s="7"/>
      <c r="T407">
        <v>406</v>
      </c>
      <c r="U407">
        <f>IF(比較2!$C$7&lt;system!I407,"",system!I407)</f>
        <v>34</v>
      </c>
      <c r="V407" s="3">
        <f t="shared" si="35"/>
        <v>54424</v>
      </c>
      <c r="W407" s="6">
        <f>IF(U407="","",VLOOKUP(U407,system!$A$2:$B$36,2,FALSE))</f>
        <v>1.8499999999999999E-2</v>
      </c>
      <c r="X407" s="7">
        <f t="shared" si="36"/>
        <v>1725906</v>
      </c>
      <c r="Y407" s="7">
        <f>IF(U407="","",VLOOKUP(U407,system!$L$2:$Q$36,6,FALSE))</f>
        <v>116485</v>
      </c>
      <c r="Z407" s="7">
        <f t="shared" si="37"/>
        <v>2660</v>
      </c>
      <c r="AA407" s="7">
        <f t="shared" si="38"/>
        <v>113825</v>
      </c>
    </row>
    <row r="408" spans="9:28" x14ac:dyDescent="0.2">
      <c r="I408">
        <f t="shared" si="34"/>
        <v>34</v>
      </c>
      <c r="O408" s="3"/>
      <c r="P408" s="6"/>
      <c r="Q408" s="7"/>
      <c r="R408" s="7"/>
      <c r="S408" s="7"/>
      <c r="T408">
        <v>407</v>
      </c>
      <c r="U408">
        <f>IF(比較2!$C$7&lt;system!I408,"",system!I408)</f>
        <v>34</v>
      </c>
      <c r="V408" s="3">
        <f t="shared" si="35"/>
        <v>54455</v>
      </c>
      <c r="W408" s="6">
        <f>IF(U408="","",VLOOKUP(U408,system!$A$2:$B$36,2,FALSE))</f>
        <v>1.8499999999999999E-2</v>
      </c>
      <c r="X408" s="7">
        <f t="shared" si="36"/>
        <v>1612081</v>
      </c>
      <c r="Y408" s="7">
        <f>IF(U408="","",VLOOKUP(U408,system!$L$2:$Q$36,6,FALSE))</f>
        <v>116485</v>
      </c>
      <c r="Z408" s="7">
        <f t="shared" si="37"/>
        <v>2485</v>
      </c>
      <c r="AA408" s="7">
        <f t="shared" si="38"/>
        <v>114000</v>
      </c>
    </row>
    <row r="409" spans="9:28" x14ac:dyDescent="0.2">
      <c r="I409">
        <f t="shared" si="34"/>
        <v>34</v>
      </c>
      <c r="O409" s="3"/>
      <c r="P409" s="6"/>
      <c r="Q409" s="7"/>
      <c r="R409" s="7"/>
      <c r="S409" s="7"/>
      <c r="T409">
        <v>408</v>
      </c>
      <c r="U409">
        <f>IF(比較2!$C$7&lt;system!I409,"",system!I409)</f>
        <v>34</v>
      </c>
      <c r="V409" s="3">
        <f t="shared" si="35"/>
        <v>54483</v>
      </c>
      <c r="W409" s="6">
        <f>IF(U409="","",VLOOKUP(U409,system!$A$2:$B$36,2,FALSE))</f>
        <v>1.8499999999999999E-2</v>
      </c>
      <c r="X409" s="7">
        <f t="shared" si="36"/>
        <v>1498081</v>
      </c>
      <c r="Y409" s="7">
        <f>IF(U409="","",VLOOKUP(U409,system!$L$2:$Q$36,6,FALSE))</f>
        <v>116485</v>
      </c>
      <c r="Z409" s="7">
        <f t="shared" si="37"/>
        <v>2309</v>
      </c>
      <c r="AA409" s="7">
        <f t="shared" si="38"/>
        <v>114176</v>
      </c>
    </row>
    <row r="410" spans="9:28" x14ac:dyDescent="0.2">
      <c r="I410">
        <f t="shared" si="34"/>
        <v>35</v>
      </c>
      <c r="O410" s="3"/>
      <c r="P410" s="6"/>
      <c r="Q410" s="7"/>
      <c r="R410" s="7"/>
      <c r="S410" s="7"/>
      <c r="T410">
        <v>409</v>
      </c>
      <c r="U410">
        <f>IF(比較2!$C$7&lt;system!I410,"",system!I410)</f>
        <v>35</v>
      </c>
      <c r="V410" s="3">
        <f t="shared" si="35"/>
        <v>54514</v>
      </c>
      <c r="W410" s="6">
        <f>IF(U410="","",VLOOKUP(U410,system!$A$2:$B$36,2,FALSE))</f>
        <v>1.8499999999999999E-2</v>
      </c>
      <c r="X410" s="7">
        <f t="shared" si="36"/>
        <v>1383905</v>
      </c>
      <c r="Y410" s="7">
        <f>IF(U410="","",VLOOKUP(U410,system!$L$2:$Q$36,6,FALSE))</f>
        <v>116484</v>
      </c>
      <c r="Z410" s="7">
        <f t="shared" si="37"/>
        <v>2133</v>
      </c>
      <c r="AA410" s="7">
        <f t="shared" si="38"/>
        <v>114351</v>
      </c>
      <c r="AB410">
        <f>IF(X410="","",ROUND(system!$AJ$5/100*X410,-2))</f>
        <v>7600</v>
      </c>
    </row>
    <row r="411" spans="9:28" x14ac:dyDescent="0.2">
      <c r="I411">
        <f t="shared" ref="I411:I421" si="39">I399+1</f>
        <v>35</v>
      </c>
      <c r="O411" s="3"/>
      <c r="P411" s="6"/>
      <c r="Q411" s="7"/>
      <c r="R411" s="7"/>
      <c r="S411" s="7"/>
      <c r="T411">
        <v>410</v>
      </c>
      <c r="U411">
        <f>IF(比較2!$C$7&lt;system!I411,"",system!I411)</f>
        <v>35</v>
      </c>
      <c r="V411" s="3">
        <f t="shared" si="35"/>
        <v>54544</v>
      </c>
      <c r="W411" s="6">
        <f>IF(U411="","",VLOOKUP(U411,system!$A$2:$B$36,2,FALSE))</f>
        <v>1.8499999999999999E-2</v>
      </c>
      <c r="X411" s="7">
        <f t="shared" si="36"/>
        <v>1269554</v>
      </c>
      <c r="Y411" s="7">
        <f>IF(U411="","",VLOOKUP(U411,system!$L$2:$Q$36,6,FALSE))</f>
        <v>116484</v>
      </c>
      <c r="Z411" s="7">
        <f t="shared" si="37"/>
        <v>1957</v>
      </c>
      <c r="AA411" s="7">
        <f t="shared" si="38"/>
        <v>114527</v>
      </c>
    </row>
    <row r="412" spans="9:28" x14ac:dyDescent="0.2">
      <c r="I412">
        <f t="shared" si="39"/>
        <v>35</v>
      </c>
      <c r="O412" s="3"/>
      <c r="P412" s="6"/>
      <c r="Q412" s="7"/>
      <c r="R412" s="7"/>
      <c r="S412" s="7"/>
      <c r="T412">
        <v>411</v>
      </c>
      <c r="U412">
        <f>IF(比較2!$C$7&lt;system!I412,"",system!I412)</f>
        <v>35</v>
      </c>
      <c r="V412" s="3">
        <f t="shared" si="35"/>
        <v>54575</v>
      </c>
      <c r="W412" s="6">
        <f>IF(U412="","",VLOOKUP(U412,system!$A$2:$B$36,2,FALSE))</f>
        <v>1.8499999999999999E-2</v>
      </c>
      <c r="X412" s="7">
        <f t="shared" si="36"/>
        <v>1155027</v>
      </c>
      <c r="Y412" s="7">
        <f>IF(U412="","",VLOOKUP(U412,system!$L$2:$Q$36,6,FALSE))</f>
        <v>116484</v>
      </c>
      <c r="Z412" s="7">
        <f t="shared" si="37"/>
        <v>1780</v>
      </c>
      <c r="AA412" s="7">
        <f t="shared" si="38"/>
        <v>114704</v>
      </c>
    </row>
    <row r="413" spans="9:28" x14ac:dyDescent="0.2">
      <c r="I413">
        <f t="shared" si="39"/>
        <v>35</v>
      </c>
      <c r="O413" s="3"/>
      <c r="P413" s="6"/>
      <c r="Q413" s="7"/>
      <c r="R413" s="7"/>
      <c r="S413" s="7"/>
      <c r="T413">
        <v>412</v>
      </c>
      <c r="U413">
        <f>IF(比較2!$C$7&lt;system!I413,"",system!I413)</f>
        <v>35</v>
      </c>
      <c r="V413" s="3">
        <f t="shared" si="35"/>
        <v>54605</v>
      </c>
      <c r="W413" s="6">
        <f>IF(U413="","",VLOOKUP(U413,system!$A$2:$B$36,2,FALSE))</f>
        <v>1.8499999999999999E-2</v>
      </c>
      <c r="X413" s="7">
        <f t="shared" si="36"/>
        <v>1040323</v>
      </c>
      <c r="Y413" s="7">
        <f>IF(U413="","",VLOOKUP(U413,system!$L$2:$Q$36,6,FALSE))</f>
        <v>116484</v>
      </c>
      <c r="Z413" s="7">
        <f t="shared" si="37"/>
        <v>1603</v>
      </c>
      <c r="AA413" s="7">
        <f t="shared" si="38"/>
        <v>114881</v>
      </c>
    </row>
    <row r="414" spans="9:28" x14ac:dyDescent="0.2">
      <c r="I414">
        <f t="shared" si="39"/>
        <v>35</v>
      </c>
      <c r="O414" s="3"/>
      <c r="P414" s="6"/>
      <c r="Q414" s="7"/>
      <c r="R414" s="7"/>
      <c r="S414" s="7"/>
      <c r="T414">
        <v>413</v>
      </c>
      <c r="U414">
        <f>IF(比較2!$C$7&lt;system!I414,"",system!I414)</f>
        <v>35</v>
      </c>
      <c r="V414" s="3">
        <f t="shared" si="35"/>
        <v>54636</v>
      </c>
      <c r="W414" s="6">
        <f>IF(U414="","",VLOOKUP(U414,system!$A$2:$B$36,2,FALSE))</f>
        <v>1.8499999999999999E-2</v>
      </c>
      <c r="X414" s="7">
        <f t="shared" si="36"/>
        <v>925442</v>
      </c>
      <c r="Y414" s="7">
        <f>IF(U414="","",VLOOKUP(U414,system!$L$2:$Q$36,6,FALSE))</f>
        <v>116484</v>
      </c>
      <c r="Z414" s="7">
        <f t="shared" si="37"/>
        <v>1426</v>
      </c>
      <c r="AA414" s="7">
        <f t="shared" si="38"/>
        <v>115058</v>
      </c>
    </row>
    <row r="415" spans="9:28" x14ac:dyDescent="0.2">
      <c r="I415">
        <f t="shared" si="39"/>
        <v>35</v>
      </c>
      <c r="O415" s="3"/>
      <c r="P415" s="6"/>
      <c r="Q415" s="7"/>
      <c r="R415" s="7"/>
      <c r="S415" s="7"/>
      <c r="T415">
        <v>414</v>
      </c>
      <c r="U415">
        <f>IF(比較2!$C$7&lt;system!I415,"",system!I415)</f>
        <v>35</v>
      </c>
      <c r="V415" s="3">
        <f t="shared" si="35"/>
        <v>54667</v>
      </c>
      <c r="W415" s="6">
        <f>IF(U415="","",VLOOKUP(U415,system!$A$2:$B$36,2,FALSE))</f>
        <v>1.8499999999999999E-2</v>
      </c>
      <c r="X415" s="7">
        <f t="shared" si="36"/>
        <v>810384</v>
      </c>
      <c r="Y415" s="7">
        <f>IF(U415="","",VLOOKUP(U415,system!$L$2:$Q$36,6,FALSE))</f>
        <v>116484</v>
      </c>
      <c r="Z415" s="7">
        <f t="shared" si="37"/>
        <v>1249</v>
      </c>
      <c r="AA415" s="7">
        <f t="shared" si="38"/>
        <v>115235</v>
      </c>
    </row>
    <row r="416" spans="9:28" x14ac:dyDescent="0.2">
      <c r="I416">
        <f t="shared" si="39"/>
        <v>35</v>
      </c>
      <c r="O416" s="3"/>
      <c r="P416" s="6"/>
      <c r="Q416" s="7"/>
      <c r="R416" s="7"/>
      <c r="S416" s="7"/>
      <c r="T416">
        <v>415</v>
      </c>
      <c r="U416">
        <f>IF(比較2!$C$7&lt;system!I416,"",system!I416)</f>
        <v>35</v>
      </c>
      <c r="V416" s="3">
        <f t="shared" si="35"/>
        <v>54697</v>
      </c>
      <c r="W416" s="6">
        <f>IF(U416="","",VLOOKUP(U416,system!$A$2:$B$36,2,FALSE))</f>
        <v>1.8499999999999999E-2</v>
      </c>
      <c r="X416" s="7">
        <f t="shared" si="36"/>
        <v>695149</v>
      </c>
      <c r="Y416" s="7">
        <f>IF(U416="","",VLOOKUP(U416,system!$L$2:$Q$36,6,FALSE))</f>
        <v>116484</v>
      </c>
      <c r="Z416" s="7">
        <f t="shared" si="37"/>
        <v>1071</v>
      </c>
      <c r="AA416" s="7">
        <f t="shared" si="38"/>
        <v>115413</v>
      </c>
    </row>
    <row r="417" spans="9:27" x14ac:dyDescent="0.2">
      <c r="I417">
        <f t="shared" si="39"/>
        <v>35</v>
      </c>
      <c r="O417" s="3"/>
      <c r="P417" s="6"/>
      <c r="Q417" s="7"/>
      <c r="R417" s="7"/>
      <c r="S417" s="7"/>
      <c r="T417">
        <v>416</v>
      </c>
      <c r="U417">
        <f>IF(比較2!$C$7&lt;system!I417,"",system!I417)</f>
        <v>35</v>
      </c>
      <c r="V417" s="3">
        <f t="shared" si="35"/>
        <v>54728</v>
      </c>
      <c r="W417" s="6">
        <f>IF(U417="","",VLOOKUP(U417,system!$A$2:$B$36,2,FALSE))</f>
        <v>1.8499999999999999E-2</v>
      </c>
      <c r="X417" s="7">
        <f t="shared" si="36"/>
        <v>579736</v>
      </c>
      <c r="Y417" s="7">
        <f>IF(U417="","",VLOOKUP(U417,system!$L$2:$Q$36,6,FALSE))</f>
        <v>116484</v>
      </c>
      <c r="Z417" s="7">
        <f t="shared" si="37"/>
        <v>893</v>
      </c>
      <c r="AA417" s="7">
        <f t="shared" si="38"/>
        <v>115591</v>
      </c>
    </row>
    <row r="418" spans="9:27" x14ac:dyDescent="0.2">
      <c r="I418">
        <f t="shared" si="39"/>
        <v>35</v>
      </c>
      <c r="O418" s="3"/>
      <c r="P418" s="6"/>
      <c r="Q418" s="7"/>
      <c r="R418" s="7"/>
      <c r="S418" s="7"/>
      <c r="T418">
        <v>417</v>
      </c>
      <c r="U418">
        <f>IF(比較2!$C$7&lt;system!I418,"",system!I418)</f>
        <v>35</v>
      </c>
      <c r="V418" s="3">
        <f t="shared" si="35"/>
        <v>54758</v>
      </c>
      <c r="W418" s="6">
        <f>IF(U418="","",VLOOKUP(U418,system!$A$2:$B$36,2,FALSE))</f>
        <v>1.8499999999999999E-2</v>
      </c>
      <c r="X418" s="7">
        <f t="shared" si="36"/>
        <v>464145</v>
      </c>
      <c r="Y418" s="7">
        <f>IF(U418="","",VLOOKUP(U418,system!$L$2:$Q$36,6,FALSE))</f>
        <v>116484</v>
      </c>
      <c r="Z418" s="7">
        <f t="shared" si="37"/>
        <v>715</v>
      </c>
      <c r="AA418" s="7">
        <f t="shared" si="38"/>
        <v>115769</v>
      </c>
    </row>
    <row r="419" spans="9:27" x14ac:dyDescent="0.2">
      <c r="I419">
        <f t="shared" si="39"/>
        <v>35</v>
      </c>
      <c r="O419" s="3"/>
      <c r="P419" s="6"/>
      <c r="Q419" s="7"/>
      <c r="R419" s="7"/>
      <c r="S419" s="7"/>
      <c r="T419">
        <v>418</v>
      </c>
      <c r="U419">
        <f>IF(比較2!$C$7&lt;system!I419,"",system!I419)</f>
        <v>35</v>
      </c>
      <c r="V419" s="3">
        <f t="shared" si="35"/>
        <v>54789</v>
      </c>
      <c r="W419" s="6">
        <f>IF(U419="","",VLOOKUP(U419,system!$A$2:$B$36,2,FALSE))</f>
        <v>1.8499999999999999E-2</v>
      </c>
      <c r="X419" s="7">
        <f t="shared" si="36"/>
        <v>348376</v>
      </c>
      <c r="Y419" s="7">
        <f>IF(U419="","",VLOOKUP(U419,system!$L$2:$Q$36,6,FALSE))</f>
        <v>116484</v>
      </c>
      <c r="Z419" s="7">
        <f t="shared" si="37"/>
        <v>537</v>
      </c>
      <c r="AA419" s="7">
        <f t="shared" si="38"/>
        <v>115947</v>
      </c>
    </row>
    <row r="420" spans="9:27" x14ac:dyDescent="0.2">
      <c r="I420">
        <f t="shared" si="39"/>
        <v>35</v>
      </c>
      <c r="O420" s="3"/>
      <c r="P420" s="6"/>
      <c r="Q420" s="7"/>
      <c r="R420" s="7"/>
      <c r="S420" s="7"/>
      <c r="T420">
        <v>419</v>
      </c>
      <c r="U420">
        <f>IF(比較2!$C$7&lt;system!I420,"",system!I420)</f>
        <v>35</v>
      </c>
      <c r="V420" s="3">
        <f t="shared" si="35"/>
        <v>54820</v>
      </c>
      <c r="W420" s="6">
        <f>IF(U420="","",VLOOKUP(U420,system!$A$2:$B$36,2,FALSE))</f>
        <v>1.8499999999999999E-2</v>
      </c>
      <c r="X420" s="7">
        <f t="shared" si="36"/>
        <v>232429</v>
      </c>
      <c r="Y420" s="7">
        <f>IF(U420="","",VLOOKUP(U420,system!$L$2:$Q$36,6,FALSE))</f>
        <v>116484</v>
      </c>
      <c r="Z420" s="7">
        <f t="shared" si="37"/>
        <v>358</v>
      </c>
      <c r="AA420" s="7">
        <f t="shared" si="38"/>
        <v>116126</v>
      </c>
    </row>
    <row r="421" spans="9:27" x14ac:dyDescent="0.2">
      <c r="I421">
        <f t="shared" si="39"/>
        <v>35</v>
      </c>
      <c r="O421" s="3"/>
      <c r="P421" s="6"/>
      <c r="Q421" s="7"/>
      <c r="R421" s="7"/>
      <c r="S421" s="7"/>
      <c r="T421">
        <v>420</v>
      </c>
      <c r="U421">
        <f>IF(比較2!$C$7&lt;system!I421,"",system!I421)</f>
        <v>35</v>
      </c>
      <c r="V421" s="3">
        <f t="shared" si="35"/>
        <v>54848</v>
      </c>
      <c r="W421" s="6">
        <f>IF(U421="","",VLOOKUP(U421,system!$A$2:$B$36,2,FALSE))</f>
        <v>1.8499999999999999E-2</v>
      </c>
      <c r="X421" s="7">
        <f t="shared" si="36"/>
        <v>116303</v>
      </c>
      <c r="Y421" s="7">
        <f>IF(U421="","",IF(X421&lt;Y420,X421,VLOOKUP(U421,system!$L$2:$Q$36,6,FALSE)))</f>
        <v>116303</v>
      </c>
      <c r="Z421" s="7">
        <f t="shared" si="37"/>
        <v>179</v>
      </c>
      <c r="AA421" s="7">
        <f t="shared" si="38"/>
        <v>116124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メイン</vt:lpstr>
      <vt:lpstr>比較1</vt:lpstr>
      <vt:lpstr>比較2</vt:lpstr>
      <vt:lpstr>比較結果まとめ</vt:lpstr>
      <vt:lpstr>graph用データ</vt:lpstr>
      <vt:lpstr>system</vt:lpstr>
      <vt:lpstr>system2</vt:lpstr>
      <vt:lpstr>system3</vt:lpstr>
      <vt:lpstr>メイン!Print_Area</vt:lpstr>
      <vt:lpstr>メイン!Print_Titles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2015-01-22T07:58:36Z</dcterms:created>
  <dcterms:modified xsi:type="dcterms:W3CDTF">2017-06-20T11:09:14Z</dcterms:modified>
  <cp:contentStatus/>
</cp:coreProperties>
</file>